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<sst xmlns="http://schemas.openxmlformats.org/spreadsheetml/2006/main" count="288" uniqueCount="228">
  <si>
    <t>NASA's DATA</t>
  </si>
  <si>
    <t>Newton &amp; Kepler</t>
  </si>
  <si>
    <t>Mass(Kg)</t>
  </si>
  <si>
    <t>Density(kg/Km3)</t>
  </si>
  <si>
    <t>Margin(min/year)</t>
  </si>
  <si>
    <r>
      <t>半径</t>
    </r>
    <r>
      <rPr>
        <sz val="10.5"/>
        <rFont val="Arial"/>
        <family val="2"/>
        <charset val="1"/>
      </rPr>
      <t>(km)</t>
    </r>
  </si>
  <si>
    <t>Average Orbit Velocity</t>
  </si>
  <si>
    <t>Semi-major axis</t>
  </si>
  <si>
    <t>periapsis(closest)</t>
  </si>
  <si>
    <t>Aphelion (farthest)</t>
  </si>
  <si>
    <t>Orbit Circumference</t>
  </si>
  <si>
    <t>EC Unit</t>
  </si>
  <si>
    <t>静的エネルギー</t>
  </si>
  <si>
    <t>動的エネルギー</t>
  </si>
  <si>
    <t>衝突</t>
  </si>
  <si>
    <t>Sidereal Rotation Period</t>
  </si>
  <si>
    <t>面積エネルギー</t>
  </si>
  <si>
    <t>光速</t>
  </si>
  <si>
    <t>光速半径</t>
  </si>
  <si>
    <t>近点</t>
  </si>
  <si>
    <t>遠点</t>
  </si>
  <si>
    <t>基準軌道</t>
  </si>
  <si>
    <t>近点速度</t>
  </si>
  <si>
    <t>遠点速度</t>
  </si>
  <si>
    <t>基準軌道速度</t>
  </si>
  <si>
    <r>
      <t>近点周期</t>
    </r>
    <r>
      <rPr>
        <sz val="10.5"/>
        <rFont val="Arial"/>
        <family val="2"/>
        <charset val="1"/>
      </rPr>
      <t>(h)</t>
    </r>
  </si>
  <si>
    <r>
      <t>遠点周期</t>
    </r>
    <r>
      <rPr>
        <sz val="10.5"/>
        <rFont val="Arial"/>
        <family val="2"/>
        <charset val="1"/>
      </rPr>
      <t>(h)</t>
    </r>
  </si>
  <si>
    <r>
      <t>基準軌道周期</t>
    </r>
    <r>
      <rPr>
        <sz val="10.5"/>
        <rFont val="Arial"/>
        <family val="2"/>
        <charset val="1"/>
      </rPr>
      <t>(h)</t>
    </r>
  </si>
  <si>
    <r>
      <t>衝突エネルギー</t>
    </r>
    <r>
      <rPr>
        <sz val="10.5"/>
        <rFont val="Arial"/>
        <family val="2"/>
        <charset val="1"/>
      </rPr>
      <t>(EJ)</t>
    </r>
  </si>
  <si>
    <t>重量レシオ</t>
  </si>
  <si>
    <r>
      <t>衝突質量</t>
    </r>
    <r>
      <rPr>
        <sz val="10.5"/>
        <rFont val="Arial"/>
        <family val="2"/>
        <charset val="1"/>
      </rPr>
      <t>(kg)</t>
    </r>
  </si>
  <si>
    <r>
      <t>衝突速度</t>
    </r>
    <r>
      <rPr>
        <sz val="10.5"/>
        <rFont val="Arial"/>
        <family val="2"/>
        <charset val="1"/>
      </rPr>
      <t>(km/h)</t>
    </r>
  </si>
  <si>
    <r>
      <t>衝突天体半径</t>
    </r>
    <r>
      <rPr>
        <sz val="10.5"/>
        <rFont val="Arial"/>
        <family val="2"/>
        <charset val="1"/>
      </rPr>
      <t>(km)</t>
    </r>
  </si>
  <si>
    <t>Length </t>
  </si>
  <si>
    <t>m</t>
  </si>
  <si>
    <t>a</t>
  </si>
  <si>
    <t>a0</t>
  </si>
  <si>
    <t>a1</t>
  </si>
  <si>
    <t>EA=Sc x ac</t>
  </si>
  <si>
    <t>Sc</t>
  </si>
  <si>
    <t>ac</t>
  </si>
  <si>
    <t>Sa0=EA / a0</t>
  </si>
  <si>
    <t>Sa1=EA/a1</t>
  </si>
  <si>
    <t>Sa=EA/a</t>
  </si>
  <si>
    <t>Va0</t>
  </si>
  <si>
    <t>Va1</t>
  </si>
  <si>
    <t>Va</t>
  </si>
  <si>
    <t>T0</t>
  </si>
  <si>
    <t>T1</t>
  </si>
  <si>
    <t>T</t>
  </si>
  <si>
    <t>I=Sa0-Sa</t>
  </si>
  <si>
    <t>*1:n</t>
  </si>
  <si>
    <t>Time</t>
  </si>
  <si>
    <t>Day</t>
  </si>
  <si>
    <t>Year</t>
  </si>
  <si>
    <t>Sun</t>
  </si>
  <si>
    <r>
      <t>光速基準軌道定数</t>
    </r>
    <r>
      <rPr>
        <sz val="10.5"/>
        <rFont val="Arial"/>
        <family val="2"/>
        <charset val="1"/>
      </rPr>
      <t>(U)</t>
    </r>
  </si>
  <si>
    <t>km/kg</t>
  </si>
  <si>
    <r>
      <t>光速</t>
    </r>
    <r>
      <rPr>
        <sz val="10.5"/>
        <rFont val="Arial"/>
        <family val="2"/>
        <charset val="1"/>
      </rPr>
      <t>(c)</t>
    </r>
  </si>
  <si>
    <t>km/h</t>
  </si>
  <si>
    <t>Mercury</t>
  </si>
  <si>
    <t>Venus</t>
  </si>
  <si>
    <t>Earth</t>
  </si>
  <si>
    <t>Earth's Moon</t>
  </si>
  <si>
    <t>Mars</t>
  </si>
  <si>
    <t>Phobos</t>
  </si>
  <si>
    <t>Deimos</t>
  </si>
  <si>
    <t>Jupiter</t>
  </si>
  <si>
    <t>Galileo</t>
  </si>
  <si>
    <t>lo</t>
  </si>
  <si>
    <t>Europa</t>
  </si>
  <si>
    <t>Ganymede</t>
  </si>
  <si>
    <t>Callisto</t>
  </si>
  <si>
    <t>Amalthea</t>
  </si>
  <si>
    <t>Himalia</t>
  </si>
  <si>
    <t>Elara</t>
  </si>
  <si>
    <t>Pasiphae®</t>
  </si>
  <si>
    <t>Pasiphae</t>
  </si>
  <si>
    <t>Sinope</t>
  </si>
  <si>
    <t>Lysithea</t>
  </si>
  <si>
    <t>Carme®</t>
  </si>
  <si>
    <t>Carme</t>
  </si>
  <si>
    <t>Ananke®</t>
  </si>
  <si>
    <t>Ananke</t>
  </si>
  <si>
    <t>Leda</t>
  </si>
  <si>
    <t>Thebe</t>
  </si>
  <si>
    <t>Adrastea</t>
  </si>
  <si>
    <t>Metis</t>
  </si>
  <si>
    <t>Callirrhoe</t>
  </si>
  <si>
    <t>Themisto</t>
  </si>
  <si>
    <t>Megaclite</t>
  </si>
  <si>
    <t>Taygate</t>
  </si>
  <si>
    <t>Chaldene</t>
  </si>
  <si>
    <t>Harpalyke</t>
  </si>
  <si>
    <t>Kalyke</t>
  </si>
  <si>
    <t>Iocaste</t>
  </si>
  <si>
    <t>Erinome</t>
  </si>
  <si>
    <t>Isonoe</t>
  </si>
  <si>
    <t>Praxidike</t>
  </si>
  <si>
    <t>Autonoe</t>
  </si>
  <si>
    <t>Thyone</t>
  </si>
  <si>
    <t>Ananke*®</t>
  </si>
  <si>
    <t>Hermippe</t>
  </si>
  <si>
    <t>Aitne</t>
  </si>
  <si>
    <t>Eurydome</t>
  </si>
  <si>
    <t>Euanthe</t>
  </si>
  <si>
    <t>Euporie</t>
  </si>
  <si>
    <t>Orthosie</t>
  </si>
  <si>
    <t>Sponde</t>
  </si>
  <si>
    <t>Kale</t>
  </si>
  <si>
    <t>Pasithee</t>
  </si>
  <si>
    <t>Hegemone</t>
  </si>
  <si>
    <t>Mneme</t>
  </si>
  <si>
    <t>Aoede</t>
  </si>
  <si>
    <t>Thelxinoe</t>
  </si>
  <si>
    <t>Arche</t>
  </si>
  <si>
    <t>Kallichore</t>
  </si>
  <si>
    <t>Helike</t>
  </si>
  <si>
    <t>Carpo</t>
  </si>
  <si>
    <t>Eukelade</t>
  </si>
  <si>
    <t>Cyllenne</t>
  </si>
  <si>
    <t>Kore</t>
  </si>
  <si>
    <t>Herse</t>
  </si>
  <si>
    <t>Saturn</t>
  </si>
  <si>
    <t>Mimas</t>
  </si>
  <si>
    <t>Enceladus</t>
  </si>
  <si>
    <t>Tethys</t>
  </si>
  <si>
    <t>Dione</t>
  </si>
  <si>
    <t>Rhea</t>
  </si>
  <si>
    <t>Titan</t>
  </si>
  <si>
    <t>Hyperion</t>
  </si>
  <si>
    <t>Iapetus</t>
  </si>
  <si>
    <t>Erriapus</t>
  </si>
  <si>
    <t>Phoebe</t>
  </si>
  <si>
    <t>Janus</t>
  </si>
  <si>
    <t>Epimetheus</t>
  </si>
  <si>
    <t>Helene</t>
  </si>
  <si>
    <t>Telesto</t>
  </si>
  <si>
    <t>Calypso</t>
  </si>
  <si>
    <t>Kiviuq</t>
  </si>
  <si>
    <t>Atlas</t>
  </si>
  <si>
    <t>Prometheus</t>
  </si>
  <si>
    <t>Pandira</t>
  </si>
  <si>
    <t>Pan</t>
  </si>
  <si>
    <t>Ymir</t>
  </si>
  <si>
    <t>Paaliaq</t>
  </si>
  <si>
    <t>Tarvos</t>
  </si>
  <si>
    <t>Ijiraq</t>
  </si>
  <si>
    <t>Sutturgr</t>
  </si>
  <si>
    <t>Mundilfari</t>
  </si>
  <si>
    <t>Albiorix</t>
  </si>
  <si>
    <t>Skathi</t>
  </si>
  <si>
    <t>Siarnaq</t>
  </si>
  <si>
    <t>Thtymr</t>
  </si>
  <si>
    <t>Narvi</t>
  </si>
  <si>
    <t>Methone</t>
  </si>
  <si>
    <t>Pallene</t>
  </si>
  <si>
    <t>Polydeuces</t>
  </si>
  <si>
    <t>Daphnis</t>
  </si>
  <si>
    <t>Aegir</t>
  </si>
  <si>
    <t>Bebhionn</t>
  </si>
  <si>
    <t>Bergeimir</t>
  </si>
  <si>
    <t>Bestla</t>
  </si>
  <si>
    <t>Farbauri</t>
  </si>
  <si>
    <t>Fenrir</t>
  </si>
  <si>
    <t>Fornjot</t>
  </si>
  <si>
    <t>Hati</t>
  </si>
  <si>
    <t>Hyrrokkin</t>
  </si>
  <si>
    <t>Kari</t>
  </si>
  <si>
    <t>Loge</t>
  </si>
  <si>
    <t>Skoll</t>
  </si>
  <si>
    <t>Sartur</t>
  </si>
  <si>
    <t>Greip</t>
  </si>
  <si>
    <t>jarnsaxa</t>
  </si>
  <si>
    <t>Tarqeq</t>
  </si>
  <si>
    <t>Anthe</t>
  </si>
  <si>
    <t>Aegaeon</t>
  </si>
  <si>
    <t>Uranus</t>
  </si>
  <si>
    <t>Cordelia</t>
  </si>
  <si>
    <t>Ophelia</t>
  </si>
  <si>
    <t>Bianca </t>
  </si>
  <si>
    <t>Cressida</t>
  </si>
  <si>
    <t>Desdemona</t>
  </si>
  <si>
    <t>Juliet </t>
  </si>
  <si>
    <t>Portia</t>
  </si>
  <si>
    <t>Rosalind </t>
  </si>
  <si>
    <t>Mab</t>
  </si>
  <si>
    <t>Belinda </t>
  </si>
  <si>
    <t>Perdita</t>
  </si>
  <si>
    <t>Puck</t>
  </si>
  <si>
    <t>Cupid</t>
  </si>
  <si>
    <t>Miranda</t>
  </si>
  <si>
    <t>Francisco</t>
  </si>
  <si>
    <t>Ariel</t>
  </si>
  <si>
    <t>Umbriel</t>
  </si>
  <si>
    <t>Titania</t>
  </si>
  <si>
    <t>Caliban </t>
  </si>
  <si>
    <t>Stephano </t>
  </si>
  <si>
    <t>Trinculo</t>
  </si>
  <si>
    <t>Sycorax</t>
  </si>
  <si>
    <t>Margaret</t>
  </si>
  <si>
    <t>Prospero </t>
  </si>
  <si>
    <t>Setebos</t>
  </si>
  <si>
    <t>Ferdinand</t>
  </si>
  <si>
    <t>Neptune</t>
  </si>
  <si>
    <t>Triton</t>
  </si>
  <si>
    <t>Nereid</t>
  </si>
  <si>
    <t>Naiad</t>
  </si>
  <si>
    <t>Thalassa</t>
  </si>
  <si>
    <t>Despina</t>
  </si>
  <si>
    <t>Galatea</t>
  </si>
  <si>
    <t>Larrisa</t>
  </si>
  <si>
    <t>Proteus</t>
  </si>
  <si>
    <t>Halimede</t>
  </si>
  <si>
    <t>Psamathe</t>
  </si>
  <si>
    <t>Sao</t>
  </si>
  <si>
    <t>Laomedeia</t>
  </si>
  <si>
    <t>Neso</t>
  </si>
  <si>
    <r>
      <t>Jupiter</t>
    </r>
    <r>
      <rPr>
        <sz val="10.5"/>
        <rFont val="Arial"/>
        <family val="2"/>
        <charset val="1"/>
      </rPr>
      <t>〜Neptune</t>
    </r>
  </si>
  <si>
    <t>Dwarf Planet</t>
  </si>
  <si>
    <t>Eris</t>
  </si>
  <si>
    <t>pluto</t>
  </si>
  <si>
    <t>Charon</t>
  </si>
  <si>
    <t>Bluto*</t>
  </si>
  <si>
    <t>Plute+Charon</t>
  </si>
  <si>
    <t>makemake</t>
  </si>
  <si>
    <t>Haumea</t>
  </si>
  <si>
    <t>Ceres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</si>
</sst>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0E+00"/>
    <numFmt numFmtId="166" formatCode="#,##0.00"/>
    <numFmt numFmtId="167" formatCode="0.00000000000000000000"/>
    <numFmt numFmtId="168" formatCode="#,##0;\-#,##0"/>
    <numFmt numFmtId="169" formatCode="#,###.00"/>
  </numFmts>
  <fonts count="11">
    <font>
      <sz val="10"/>
      <name val="Hiragino Kaku Gothic ProN W3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0000"/>
      <name val="Arial"/>
      <family val="2"/>
      <charset val="1"/>
    </font>
    <font>
      <sz val="10"/>
      <color rgb="FF000000"/>
      <name val="Hiragino Kaku Gothic ProN W3"/>
      <family val="2"/>
    </font>
    <font>
      <sz val="10.5"/>
      <color rgb="FFFFFFFF"/>
      <name val="Arial"/>
      <family val="2"/>
      <charset val="1"/>
    </font>
    <font>
      <sz val="10.5"/>
      <name val="Arial"/>
      <family val="2"/>
      <charset val="1"/>
    </font>
    <font>
      <b val="true"/>
      <sz val="10.5"/>
      <color rgb="FF000000"/>
      <name val="Arial"/>
      <family val="2"/>
      <charset val="1"/>
    </font>
    <font>
      <sz val="10"/>
      <color rgb="FF0000FF"/>
      <name val="Arial"/>
      <family val="2"/>
    </font>
    <font>
      <sz val="10"/>
      <color rgb="FF808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E6E6E6"/>
        <bgColor rgb="FFFFFFFF"/>
      </patternFill>
    </fill>
    <fill>
      <patternFill patternType="solid">
        <fgColor rgb="FFFF950E"/>
        <bgColor rgb="FFFF9966"/>
      </patternFill>
    </fill>
    <fill>
      <patternFill patternType="solid">
        <fgColor rgb="FF83CAFF"/>
        <bgColor rgb="FF9999FF"/>
      </patternFill>
    </fill>
    <fill>
      <patternFill patternType="solid">
        <fgColor rgb="FF333366"/>
        <bgColor rgb="FF333333"/>
      </patternFill>
    </fill>
    <fill>
      <patternFill patternType="solid">
        <fgColor rgb="FFFFCC99"/>
        <bgColor rgb="FFE6E6E6"/>
      </patternFill>
    </fill>
    <fill>
      <patternFill patternType="solid">
        <fgColor rgb="FFFF9966"/>
        <bgColor rgb="FFFF950E"/>
      </patternFill>
    </fill>
    <fill>
      <patternFill patternType="solid">
        <fgColor rgb="FFFF6633"/>
        <bgColor rgb="FFFF950E"/>
      </patternFill>
    </fill>
    <fill>
      <patternFill patternType="solid">
        <fgColor rgb="FFAECF00"/>
        <bgColor rgb="FFFFCC00"/>
      </patternFill>
    </fill>
    <fill>
      <patternFill patternType="solid">
        <fgColor rgb="FFCCFFFF"/>
        <bgColor rgb="FFCCFFCC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1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CC00"/>
      <rgbColor rgb="FFFF950E"/>
      <rgbColor rgb="FFFF6633"/>
      <rgbColor rgb="FF666699"/>
      <rgbColor rgb="FF9A9A9A"/>
      <rgbColor rgb="FF003366"/>
      <rgbColor rgb="FF339966"/>
      <rgbColor rgb="FF003300"/>
      <rgbColor rgb="FF333300"/>
      <rgbColor rgb="FF993300"/>
      <rgbColor rgb="FF993366"/>
      <rgbColor rgb="FF33336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solarsystem.nasa.gov/planets/profile.cfm?Object=Ura_Bianca" TargetMode="External"/><Relationship Id="rId2" Type="http://schemas.openxmlformats.org/officeDocument/2006/relationships/hyperlink" Target="http://solarsystem.nasa.gov/planets/profile.cfm?Object=Ura_Juliet" TargetMode="External"/><Relationship Id="rId3" Type="http://schemas.openxmlformats.org/officeDocument/2006/relationships/hyperlink" Target="http://solarsystem.nasa.gov/planets/profile.cfm?Object=Ura_Rosalind" TargetMode="External"/><Relationship Id="rId4" Type="http://schemas.openxmlformats.org/officeDocument/2006/relationships/hyperlink" Target="http://solarsystem.nasa.gov/planets/profile.cfm?Object=Ura_Belinda" TargetMode="External"/><Relationship Id="rId5" Type="http://schemas.openxmlformats.org/officeDocument/2006/relationships/hyperlink" Target="http://solarsystem.nasa.gov/planets/profile.cfm?Object=Ura_Caliban" TargetMode="External"/><Relationship Id="rId6" Type="http://schemas.openxmlformats.org/officeDocument/2006/relationships/hyperlink" Target="http://solarsystem.nasa.gov/planets/profile.cfm?Object=Ura_Stephano" TargetMode="External"/><Relationship Id="rId7" Type="http://schemas.openxmlformats.org/officeDocument/2006/relationships/hyperlink" Target="http://solarsystem.nasa.gov/planets/profile.cfm?Object=Ura_Prosper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8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8" activeCellId="0" sqref="U8"/>
    </sheetView>
  </sheetViews>
  <sheetFormatPr defaultRowHeight="15.2"/>
  <cols>
    <col collapsed="false" hidden="false" max="1" min="1" style="1" width="13.995670995671"/>
    <col collapsed="false" hidden="false" max="2" min="2" style="1" width="9.3982683982684"/>
    <col collapsed="false" hidden="false" max="3" min="3" style="1" width="16.3246753246753"/>
    <col collapsed="false" hidden="false" max="4" min="4" style="2" width="16.4415584415584"/>
    <col collapsed="false" hidden="false" max="5" min="5" style="2" width="13.974025974026"/>
    <col collapsed="false" hidden="false" max="6" min="6" style="2" width="14.1731601731602"/>
    <col collapsed="false" hidden="false" max="7" min="7" style="2" width="11.6277056277056"/>
    <col collapsed="false" hidden="false" max="8" min="8" style="3" width="19.8528138528139"/>
    <col collapsed="false" hidden="false" max="9" min="9" style="3" width="17.5021645021645"/>
    <col collapsed="false" hidden="false" max="10" min="10" style="3" width="16.4242424242424"/>
    <col collapsed="false" hidden="false" max="11" min="11" style="3" width="17.5021645021645"/>
    <col collapsed="false" hidden="false" max="12" min="12" style="3" width="17.991341991342"/>
    <col collapsed="false" hidden="false" max="13" min="13" style="4" width="17.3030303030303"/>
    <col collapsed="false" hidden="false" max="14" min="14" style="5" width="12.8961038961039"/>
    <col collapsed="false" hidden="false" max="15" min="15" style="5" width="6.63636363636364"/>
    <col collapsed="false" hidden="false" max="16" min="16" style="2" width="13.1168831168831"/>
    <col collapsed="false" hidden="false" max="17" min="17" style="2" width="16.4242424242424"/>
    <col collapsed="false" hidden="false" max="18" min="18" style="2" width="14.7619047619048"/>
    <col collapsed="false" hidden="false" max="27" min="19" style="2" width="13.1168831168831"/>
    <col collapsed="false" hidden="false" max="28" min="28" style="2" width="16.2251082251082"/>
    <col collapsed="false" hidden="false" max="29" min="29" style="6" width="9.86580086580087"/>
    <col collapsed="false" hidden="false" max="31" min="30" style="2" width="11.6277056277056"/>
    <col collapsed="false" hidden="false" max="32" min="32" style="2" width="14.8614718614719"/>
    <col collapsed="false" hidden="false" max="33" min="33" style="3" width="13.5627705627706"/>
    <col collapsed="false" hidden="false" max="34" min="34" style="3" width="9.96536796536797"/>
    <col collapsed="false" hidden="false" max="35" min="35" style="3" width="7.90909090909091"/>
    <col collapsed="false" hidden="false" max="36" min="36" style="3" width="12.9220779220779"/>
    <col collapsed="false" hidden="false" max="38" min="37" style="3" width="12.8961038961039"/>
    <col collapsed="false" hidden="false" max="39" min="39" style="3" width="12.3852813852814"/>
    <col collapsed="false" hidden="false" max="40" min="40" style="3" width="11.2337662337662"/>
    <col collapsed="false" hidden="false" max="41" min="41" style="3" width="7.51515151515152"/>
    <col collapsed="false" hidden="false" max="247" min="42" style="1" width="9.77489177489177"/>
    <col collapsed="false" hidden="false" max="1018" min="248" style="7" width="9.77489177489177"/>
    <col collapsed="false" hidden="false" max="1025" min="1019" style="8" width="9.77489177489177"/>
  </cols>
  <sheetData>
    <row r="1" customFormat="false" ht="15.2" hidden="false" customHeight="false" outlineLevel="0" collapsed="false">
      <c r="D1" s="9" t="s">
        <v>0</v>
      </c>
      <c r="E1" s="9"/>
      <c r="F1" s="9"/>
      <c r="G1" s="9"/>
      <c r="H1" s="10" t="s">
        <v>0</v>
      </c>
      <c r="I1" s="10" t="s">
        <v>0</v>
      </c>
      <c r="J1" s="11" t="s">
        <v>0</v>
      </c>
      <c r="K1" s="11" t="s">
        <v>0</v>
      </c>
      <c r="L1" s="11" t="s">
        <v>0</v>
      </c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4"/>
      <c r="AD1" s="13"/>
      <c r="AE1" s="13"/>
      <c r="AF1" s="13"/>
      <c r="AG1" s="15"/>
      <c r="AH1" s="15"/>
      <c r="AI1" s="15"/>
      <c r="AJ1" s="16" t="s">
        <v>0</v>
      </c>
      <c r="AK1" s="16" t="s">
        <v>0</v>
      </c>
      <c r="AL1" s="16" t="s">
        <v>0</v>
      </c>
      <c r="AM1" s="17" t="s">
        <v>1</v>
      </c>
      <c r="AN1" s="17"/>
      <c r="AO1" s="17"/>
    </row>
    <row r="2" customFormat="false" ht="15.2" hidden="false" customHeight="false" outlineLevel="0" collapsed="false">
      <c r="D2" s="18" t="s">
        <v>2</v>
      </c>
      <c r="E2" s="18" t="s">
        <v>3</v>
      </c>
      <c r="F2" s="18" t="s">
        <v>4</v>
      </c>
      <c r="G2" s="18" t="s">
        <v>5</v>
      </c>
      <c r="H2" s="3" t="s">
        <v>6</v>
      </c>
      <c r="I2" s="3" t="s">
        <v>7</v>
      </c>
      <c r="J2" s="3" t="s">
        <v>8</v>
      </c>
      <c r="K2" s="19" t="s">
        <v>9</v>
      </c>
      <c r="L2" s="20" t="s">
        <v>10</v>
      </c>
      <c r="M2" s="21"/>
      <c r="N2" s="5" t="s">
        <v>11</v>
      </c>
      <c r="P2" s="22"/>
      <c r="Q2" s="23" t="s">
        <v>12</v>
      </c>
      <c r="R2" s="23"/>
      <c r="S2" s="23"/>
      <c r="T2" s="23"/>
      <c r="U2" s="23"/>
      <c r="V2" s="24" t="s">
        <v>13</v>
      </c>
      <c r="W2" s="24"/>
      <c r="X2" s="24"/>
      <c r="Y2" s="24"/>
      <c r="Z2" s="24"/>
      <c r="AA2" s="24"/>
      <c r="AB2" s="25" t="s">
        <v>14</v>
      </c>
      <c r="AC2" s="26"/>
      <c r="AD2" s="25"/>
      <c r="AE2" s="25"/>
      <c r="AF2" s="25"/>
      <c r="AG2" s="27" t="s">
        <v>15</v>
      </c>
      <c r="AH2" s="27"/>
      <c r="AI2" s="27"/>
      <c r="AJ2" s="28" t="s">
        <v>15</v>
      </c>
      <c r="AK2" s="28"/>
      <c r="AL2" s="28"/>
      <c r="AM2" s="29" t="s">
        <v>15</v>
      </c>
      <c r="AN2" s="29"/>
      <c r="AO2" s="29"/>
    </row>
    <row r="3" customFormat="false" ht="15.2" hidden="false" customHeight="false" outlineLevel="0" collapsed="false">
      <c r="D3" s="18"/>
      <c r="E3" s="18"/>
      <c r="F3" s="18"/>
      <c r="G3" s="18"/>
      <c r="P3" s="22" t="s">
        <v>16</v>
      </c>
      <c r="Q3" s="23" t="s">
        <v>17</v>
      </c>
      <c r="R3" s="23" t="s">
        <v>18</v>
      </c>
      <c r="S3" s="23" t="s">
        <v>19</v>
      </c>
      <c r="T3" s="23" t="s">
        <v>20</v>
      </c>
      <c r="U3" s="23" t="s">
        <v>21</v>
      </c>
      <c r="V3" s="24" t="s">
        <v>22</v>
      </c>
      <c r="W3" s="24" t="s">
        <v>23</v>
      </c>
      <c r="X3" s="24" t="s">
        <v>24</v>
      </c>
      <c r="Y3" s="24" t="s">
        <v>25</v>
      </c>
      <c r="Z3" s="24" t="s">
        <v>26</v>
      </c>
      <c r="AA3" s="24" t="s">
        <v>27</v>
      </c>
      <c r="AB3" s="25" t="s">
        <v>28</v>
      </c>
      <c r="AC3" s="26" t="s">
        <v>29</v>
      </c>
      <c r="AD3" s="25" t="s">
        <v>30</v>
      </c>
      <c r="AE3" s="25" t="s">
        <v>31</v>
      </c>
      <c r="AF3" s="25" t="s">
        <v>32</v>
      </c>
      <c r="AG3" s="27" t="s">
        <v>33</v>
      </c>
      <c r="AH3" s="27"/>
      <c r="AI3" s="27"/>
      <c r="AJ3" s="28" t="s">
        <v>33</v>
      </c>
      <c r="AK3" s="28"/>
      <c r="AL3" s="28"/>
      <c r="AM3" s="29" t="s">
        <v>33</v>
      </c>
      <c r="AN3" s="29"/>
      <c r="AO3" s="29"/>
    </row>
    <row r="4" customFormat="false" ht="15.2" hidden="false" customHeight="false" outlineLevel="0" collapsed="false">
      <c r="D4" s="18" t="s">
        <v>34</v>
      </c>
      <c r="E4" s="18"/>
      <c r="F4" s="18"/>
      <c r="G4" s="18"/>
      <c r="I4" s="3" t="s">
        <v>35</v>
      </c>
      <c r="J4" s="3" t="s">
        <v>36</v>
      </c>
      <c r="K4" s="3" t="s">
        <v>37</v>
      </c>
      <c r="P4" s="22" t="s">
        <v>38</v>
      </c>
      <c r="Q4" s="23" t="s">
        <v>39</v>
      </c>
      <c r="R4" s="23" t="s">
        <v>40</v>
      </c>
      <c r="S4" s="23" t="s">
        <v>41</v>
      </c>
      <c r="T4" s="23" t="s">
        <v>42</v>
      </c>
      <c r="U4" s="23" t="s">
        <v>43</v>
      </c>
      <c r="V4" s="24" t="s">
        <v>44</v>
      </c>
      <c r="W4" s="24" t="s">
        <v>45</v>
      </c>
      <c r="X4" s="24" t="s">
        <v>46</v>
      </c>
      <c r="Y4" s="24" t="s">
        <v>47</v>
      </c>
      <c r="Z4" s="24" t="s">
        <v>48</v>
      </c>
      <c r="AA4" s="24" t="s">
        <v>49</v>
      </c>
      <c r="AB4" s="25" t="s">
        <v>50</v>
      </c>
      <c r="AC4" s="26" t="s">
        <v>51</v>
      </c>
      <c r="AD4" s="25"/>
      <c r="AE4" s="25"/>
      <c r="AF4" s="25"/>
      <c r="AG4" s="27" t="s">
        <v>52</v>
      </c>
      <c r="AH4" s="27" t="s">
        <v>53</v>
      </c>
      <c r="AI4" s="27" t="s">
        <v>54</v>
      </c>
      <c r="AJ4" s="28" t="s">
        <v>52</v>
      </c>
      <c r="AK4" s="28" t="s">
        <v>53</v>
      </c>
      <c r="AL4" s="28" t="s">
        <v>54</v>
      </c>
      <c r="AM4" s="29" t="s">
        <v>52</v>
      </c>
      <c r="AN4" s="29"/>
      <c r="AO4" s="29"/>
    </row>
    <row r="5" customFormat="false" ht="15.2" hidden="false" customHeight="false" outlineLevel="0" collapsed="false">
      <c r="A5" s="1" t="s">
        <v>55</v>
      </c>
      <c r="D5" s="30" t="n">
        <v>1.9891E+030</v>
      </c>
      <c r="E5" s="30" t="n">
        <v>1410000000000</v>
      </c>
      <c r="F5" s="30" t="n">
        <v>0</v>
      </c>
      <c r="G5" s="30" t="n">
        <v>695508</v>
      </c>
      <c r="M5" s="4" t="s">
        <v>56</v>
      </c>
      <c r="N5" s="31" t="n">
        <v>7.42426E-031</v>
      </c>
      <c r="O5" s="31" t="s">
        <v>57</v>
      </c>
      <c r="P5" s="2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3"/>
      <c r="AD5" s="32"/>
      <c r="AE5" s="32"/>
      <c r="AF5" s="32"/>
      <c r="AG5" s="34"/>
      <c r="AH5" s="35"/>
      <c r="AI5" s="35"/>
      <c r="AJ5" s="34"/>
      <c r="AK5" s="35"/>
      <c r="AL5" s="35"/>
      <c r="AM5" s="34"/>
      <c r="AN5" s="35"/>
      <c r="AO5" s="35"/>
    </row>
    <row r="6" customFormat="false" ht="15.2" hidden="false" customHeight="false" outlineLevel="0" collapsed="false">
      <c r="D6" s="30"/>
      <c r="E6" s="30"/>
      <c r="F6" s="30"/>
      <c r="G6" s="30"/>
      <c r="M6" s="4" t="s">
        <v>58</v>
      </c>
      <c r="N6" s="31" t="n">
        <v>1079250000</v>
      </c>
      <c r="O6" s="31" t="s">
        <v>59</v>
      </c>
      <c r="P6" s="2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3"/>
      <c r="AD6" s="32"/>
      <c r="AE6" s="32"/>
      <c r="AF6" s="32"/>
      <c r="AG6" s="34"/>
      <c r="AH6" s="35"/>
      <c r="AI6" s="35"/>
      <c r="AJ6" s="34"/>
      <c r="AK6" s="35"/>
      <c r="AL6" s="35"/>
      <c r="AM6" s="34"/>
      <c r="AN6" s="35"/>
      <c r="AO6" s="35"/>
    </row>
    <row r="7" customFormat="false" ht="15.2" hidden="false" customHeight="false" outlineLevel="0" collapsed="false">
      <c r="A7" s="1" t="s">
        <v>60</v>
      </c>
      <c r="D7" s="30" t="n">
        <v>3.30104E+023</v>
      </c>
      <c r="E7" s="30" t="n">
        <v>5430000000000</v>
      </c>
      <c r="F7" s="30" t="n">
        <v>5.73</v>
      </c>
      <c r="G7" s="30" t="n">
        <v>2440</v>
      </c>
      <c r="H7" s="3" t="n">
        <v>170503</v>
      </c>
      <c r="I7" s="3" t="n">
        <v>57909227</v>
      </c>
      <c r="J7" s="3" t="n">
        <v>46001009</v>
      </c>
      <c r="K7" s="3" t="n">
        <f aca="false">I7*2-J7</f>
        <v>69817445</v>
      </c>
      <c r="L7" s="3" t="n">
        <v>359976856</v>
      </c>
      <c r="P7" s="22" t="n">
        <f aca="false">Q7*R7</f>
        <v>5.67812257632661E+041</v>
      </c>
      <c r="Q7" s="32" t="n">
        <f aca="false">D7*$N$6^2</f>
        <v>3.844987228035E+041</v>
      </c>
      <c r="R7" s="32" t="n">
        <f aca="false">$N$5*($D$5+D7)</f>
        <v>1.47675980167779</v>
      </c>
      <c r="S7" s="32" t="n">
        <f aca="false">$P7/J7</f>
        <v>1.23434739797264E+034</v>
      </c>
      <c r="T7" s="32" t="n">
        <f aca="false">$P7/K7</f>
        <v>8.13281347709962E+033</v>
      </c>
      <c r="U7" s="32" t="n">
        <f aca="false">$P7/I7</f>
        <v>9.80521217512817E+033</v>
      </c>
      <c r="V7" s="32" t="n">
        <f aca="false">(S7/$D7)^0.5</f>
        <v>193371.875526837</v>
      </c>
      <c r="W7" s="32" t="n">
        <f aca="false">(T7/$D7)^0.5</f>
        <v>156962.176645534</v>
      </c>
      <c r="X7" s="32" t="n">
        <f aca="false">(U7/$D7)^0.5</f>
        <v>172346.752492075</v>
      </c>
      <c r="Y7" s="32" t="n">
        <f aca="false">2*PI()*J7/V7</f>
        <v>1494.69959412026</v>
      </c>
      <c r="Z7" s="32" t="n">
        <f aca="false">2*PI()*K7/W7</f>
        <v>2794.78759777571</v>
      </c>
      <c r="AA7" s="32" t="n">
        <f aca="false">2*PI()*$I7/X7</f>
        <v>2111.17644501748</v>
      </c>
      <c r="AB7" s="32" t="n">
        <f aca="false">S7-U7</f>
        <v>2.53826180459825E+033</v>
      </c>
      <c r="AC7" s="33" t="n">
        <v>5</v>
      </c>
      <c r="AD7" s="32" t="n">
        <f aca="false">D7/AC7</f>
        <v>6.60208E+022</v>
      </c>
      <c r="AE7" s="32" t="n">
        <f aca="false">(AB7/AD7)^0.5</f>
        <v>196077.524849253</v>
      </c>
      <c r="AF7" s="32" t="n">
        <f aca="false">(AD7/((4/3)*PI()*E7))^(1/3)</f>
        <v>1426.47483515977</v>
      </c>
      <c r="AG7" s="34" t="n">
        <f aca="false">AA7</f>
        <v>2111.17644501748</v>
      </c>
      <c r="AH7" s="35" t="n">
        <f aca="false">AG7/24</f>
        <v>87.9656852090617</v>
      </c>
      <c r="AI7" s="35" t="n">
        <f aca="false">AG7/24/365</f>
        <v>0.241001877285101</v>
      </c>
      <c r="AJ7" s="34" t="n">
        <v>2111.26405986991</v>
      </c>
      <c r="AK7" s="35" t="n">
        <v>87.9693358279131</v>
      </c>
      <c r="AL7" s="35" t="n">
        <v>0.241011878980584</v>
      </c>
      <c r="AM7" s="34" t="n">
        <f aca="false">((4*PI()^2/(6.67384*10^(-11)))/($D$5)*(I7*1000)^3)^0.5/3600</f>
        <v>2110.97366458738</v>
      </c>
      <c r="AN7" s="35" t="n">
        <f aca="false">AM7/24</f>
        <v>87.9572360244744</v>
      </c>
      <c r="AO7" s="35" t="n">
        <f aca="false">AN7/365</f>
        <v>0.240978728834176</v>
      </c>
    </row>
    <row r="8" customFormat="false" ht="15.2" hidden="false" customHeight="false" outlineLevel="0" collapsed="false">
      <c r="A8" s="1" t="s">
        <v>61</v>
      </c>
      <c r="D8" s="30" t="n">
        <v>4.86732E+024</v>
      </c>
      <c r="E8" s="30" t="n">
        <v>5240000000000</v>
      </c>
      <c r="F8" s="30" t="n">
        <v>2.04</v>
      </c>
      <c r="G8" s="30" t="n">
        <v>6052</v>
      </c>
      <c r="H8" s="3" t="n">
        <v>126074</v>
      </c>
      <c r="I8" s="3" t="n">
        <v>108209475</v>
      </c>
      <c r="J8" s="3" t="n">
        <v>107476170</v>
      </c>
      <c r="K8" s="3" t="n">
        <f aca="false">I8*2-J8</f>
        <v>108942780</v>
      </c>
      <c r="L8" s="3" t="n">
        <v>679892378</v>
      </c>
      <c r="P8" s="22" t="n">
        <f aca="false">Q8*R8</f>
        <v>8.37230164428039E+042</v>
      </c>
      <c r="Q8" s="32" t="n">
        <f aca="false">D8*$N$6^2</f>
        <v>5.6693597274675E+042</v>
      </c>
      <c r="R8" s="32" t="n">
        <f aca="false">$N$5*($D$5+D8)</f>
        <v>1.47676317022492</v>
      </c>
      <c r="S8" s="32" t="n">
        <f aca="false">$P8/J8</f>
        <v>7.78991440082056E+034</v>
      </c>
      <c r="T8" s="32" t="n">
        <f aca="false">$P8/K8</f>
        <v>7.68504497891497E+034</v>
      </c>
      <c r="U8" s="32" t="n">
        <f aca="false">$P8/I8</f>
        <v>7.73712435466523E+034</v>
      </c>
      <c r="V8" s="32" t="n">
        <f aca="false">(S8/$D8)^0.5</f>
        <v>126508.991276072</v>
      </c>
      <c r="W8" s="32" t="n">
        <f aca="false">(T8/$D8)^0.5</f>
        <v>125654.560937676</v>
      </c>
      <c r="X8" s="32" t="n">
        <f aca="false">(U8/$D8)^0.5</f>
        <v>126079.604759229</v>
      </c>
      <c r="Y8" s="32" t="n">
        <f aca="false">2*PI()*J8/V8</f>
        <v>5337.90274828995</v>
      </c>
      <c r="Z8" s="32" t="n">
        <f aca="false">2*PI()*K8/W8</f>
        <v>5447.53544567959</v>
      </c>
      <c r="AA8" s="32" t="n">
        <f aca="false">2*PI()*$I8/X8</f>
        <v>5392.62622781856</v>
      </c>
      <c r="AB8" s="32" t="n">
        <f aca="false">S8-U8</f>
        <v>5.27900461553274E+032</v>
      </c>
      <c r="AC8" s="33" t="n">
        <v>150</v>
      </c>
      <c r="AD8" s="32" t="n">
        <f aca="false">D8/AC8</f>
        <v>3.24488E+022</v>
      </c>
      <c r="AE8" s="32" t="n">
        <f aca="false">(AB8/AD8)^0.5</f>
        <v>127548.895004574</v>
      </c>
      <c r="AF8" s="32" t="n">
        <f aca="false">(AD8/((4/3)*PI()*E8))^(1/3)</f>
        <v>1139.18147707615</v>
      </c>
      <c r="AG8" s="34" t="n">
        <f aca="false">AA8</f>
        <v>5392.62622781856</v>
      </c>
      <c r="AH8" s="35" t="n">
        <f aca="false">AG8/24</f>
        <v>224.69275949244</v>
      </c>
      <c r="AI8" s="35" t="n">
        <f aca="false">AG8/24/365</f>
        <v>0.615596601349151</v>
      </c>
      <c r="AJ8" s="34" t="n">
        <v>5392.80405158875</v>
      </c>
      <c r="AK8" s="35" t="n">
        <v>224.700168816198</v>
      </c>
      <c r="AL8" s="35" t="n">
        <v>0.615616900866296</v>
      </c>
      <c r="AM8" s="34" t="n">
        <f aca="false">((4*PI()^2/(6.67384*10^(-11)))/($D$5)*(I8*1000)^3)^0.5/3600</f>
        <v>5392.1144109349</v>
      </c>
      <c r="AN8" s="35" t="n">
        <f aca="false">AM8/24</f>
        <v>224.671433788954</v>
      </c>
      <c r="AO8" s="35" t="n">
        <f aca="false">AN8/365</f>
        <v>0.615538174764258</v>
      </c>
    </row>
    <row r="9" customFormat="false" ht="15.2" hidden="false" customHeight="false" outlineLevel="0" collapsed="false">
      <c r="D9" s="30"/>
      <c r="E9" s="30"/>
      <c r="F9" s="30"/>
      <c r="G9" s="30"/>
      <c r="P9" s="2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3"/>
      <c r="AD9" s="32"/>
      <c r="AE9" s="32"/>
      <c r="AF9" s="32"/>
      <c r="AG9" s="34"/>
      <c r="AH9" s="35"/>
      <c r="AI9" s="35"/>
      <c r="AJ9" s="34"/>
      <c r="AK9" s="35"/>
      <c r="AL9" s="35"/>
      <c r="AM9" s="34"/>
      <c r="AN9" s="35" t="n">
        <f aca="false">AM9/24</f>
        <v>0</v>
      </c>
      <c r="AO9" s="35" t="n">
        <f aca="false">AN9/365</f>
        <v>0</v>
      </c>
    </row>
    <row r="10" customFormat="false" ht="15.2" hidden="false" customHeight="false" outlineLevel="0" collapsed="false">
      <c r="A10" s="1" t="s">
        <v>62</v>
      </c>
      <c r="D10" s="30" t="n">
        <v>5.97219E+024</v>
      </c>
      <c r="E10" s="30" t="n">
        <v>5510000000000</v>
      </c>
      <c r="F10" s="30" t="n">
        <v>11.45</v>
      </c>
      <c r="G10" s="30" t="n">
        <v>6371</v>
      </c>
      <c r="H10" s="3" t="n">
        <v>107218</v>
      </c>
      <c r="I10" s="3" t="n">
        <v>149598262</v>
      </c>
      <c r="J10" s="3" t="n">
        <v>147098291</v>
      </c>
      <c r="K10" s="3" t="n">
        <f aca="false">I10*2-J10</f>
        <v>152098233</v>
      </c>
      <c r="L10" s="3" t="n">
        <v>939887974</v>
      </c>
      <c r="P10" s="22" t="n">
        <f aca="false">Q10*R10</f>
        <v>1.0272799801645E+043</v>
      </c>
      <c r="Q10" s="32" t="n">
        <f aca="false">D10*$N$6^2</f>
        <v>6.95629082755687E+042</v>
      </c>
      <c r="R10" s="32" t="n">
        <f aca="false">$N$5*($D$5+D10)</f>
        <v>1.47676399050913</v>
      </c>
      <c r="S10" s="32" t="n">
        <f aca="false">$P10/J10</f>
        <v>6.98362960698501E+034</v>
      </c>
      <c r="T10" s="32" t="n">
        <f aca="false">$P10/K10</f>
        <v>6.75405598015394E+034</v>
      </c>
      <c r="U10" s="32" t="n">
        <f aca="false">$P10/I10</f>
        <v>6.86692456470181E+034</v>
      </c>
      <c r="V10" s="32" t="n">
        <f aca="false">(S10/$D10)^0.5</f>
        <v>108136.868980403</v>
      </c>
      <c r="W10" s="32" t="n">
        <f aca="false">(T10/$D10)^0.5</f>
        <v>106344.619078661</v>
      </c>
      <c r="X10" s="32" t="n">
        <f aca="false">(U10/$D10)^0.5</f>
        <v>107229.512189983</v>
      </c>
      <c r="Y10" s="32" t="n">
        <f aca="false">2*PI()*J10/V10</f>
        <v>8547.00001430525</v>
      </c>
      <c r="Z10" s="32" t="n">
        <f aca="false">2*PI()*K10/W10</f>
        <v>8986.45734136007</v>
      </c>
      <c r="AA10" s="32" t="n">
        <f aca="false">2*PI()*$I10/X10</f>
        <v>8765.8106670545</v>
      </c>
      <c r="AB10" s="32" t="n">
        <f aca="false">S10-U10</f>
        <v>1.16705042283205E+033</v>
      </c>
      <c r="AC10" s="33" t="n">
        <v>60</v>
      </c>
      <c r="AD10" s="32" t="n">
        <f aca="false">D10/AC10</f>
        <v>9.95365E+022</v>
      </c>
      <c r="AE10" s="32" t="n">
        <f aca="false">(AB10/AD10)^0.5</f>
        <v>108281.341435105</v>
      </c>
      <c r="AF10" s="32" t="n">
        <f aca="false">(AD10/((4/3)*PI()*E10))^(1/3)</f>
        <v>1627.72382067195</v>
      </c>
      <c r="AG10" s="34" t="n">
        <f aca="false">AA10</f>
        <v>8765.8106670545</v>
      </c>
      <c r="AH10" s="35" t="n">
        <f aca="false">AG10/24</f>
        <v>365.242111127271</v>
      </c>
      <c r="AI10" s="35" t="n">
        <f aca="false">AG10/24/365</f>
        <v>1.00066331815691</v>
      </c>
      <c r="AJ10" s="34" t="n">
        <v>8766.13977130706</v>
      </c>
      <c r="AK10" s="35" t="n">
        <v>365.255823804461</v>
      </c>
      <c r="AL10" s="35" t="n">
        <v>1.00070088713551</v>
      </c>
      <c r="AM10" s="34" t="n">
        <f aca="false">((4*PI()^2/(6.67384*10^(-11)))/($D$5)*(I10*1000)^3)^0.5/3600</f>
        <v>8764.98113383024</v>
      </c>
      <c r="AN10" s="35" t="n">
        <f aca="false">AM10/24</f>
        <v>365.207547242927</v>
      </c>
      <c r="AO10" s="35" t="n">
        <f aca="false">AN10/365</f>
        <v>1.00056862258336</v>
      </c>
    </row>
    <row r="11" customFormat="false" ht="15.2" hidden="false" customHeight="false" outlineLevel="0" collapsed="false">
      <c r="A11" s="1" t="n">
        <v>1</v>
      </c>
      <c r="C11" s="1" t="s">
        <v>63</v>
      </c>
      <c r="D11" s="18" t="n">
        <f aca="false">7.34767309245735E+022</f>
        <v>7.34767309245735E+022</v>
      </c>
      <c r="E11" s="18" t="n">
        <v>3340000000000</v>
      </c>
      <c r="F11" s="18" t="n">
        <f aca="false">3.003*3600</f>
        <v>10810.8</v>
      </c>
      <c r="G11" s="18" t="n">
        <v>1737</v>
      </c>
      <c r="H11" s="3" t="n">
        <v>3680.5</v>
      </c>
      <c r="I11" s="3" t="n">
        <v>384400</v>
      </c>
      <c r="J11" s="3" t="n">
        <v>356400</v>
      </c>
      <c r="K11" s="3" t="n">
        <v>405400</v>
      </c>
      <c r="L11" s="3" t="n">
        <v>2413402.16</v>
      </c>
      <c r="P11" s="22" t="n">
        <f aca="false">Q11*R11</f>
        <v>3.84141577854097E+035</v>
      </c>
      <c r="Q11" s="32" t="n">
        <f aca="false">D11*$N$6^2</f>
        <v>8.55842679769859E+040</v>
      </c>
      <c r="R11" s="32" t="n">
        <f aca="false">$N$5*($D$10+D11)</f>
        <v>4.48846016837341E-006</v>
      </c>
      <c r="S11" s="32" t="n">
        <f aca="false">$P11/J11</f>
        <v>1.07783832170061E+030</v>
      </c>
      <c r="T11" s="32" t="n">
        <f aca="false">$P11/K11</f>
        <v>9.47561859531566E+029</v>
      </c>
      <c r="U11" s="32" t="n">
        <f aca="false">$P11/I11</f>
        <v>9.99327725947182E+029</v>
      </c>
      <c r="V11" s="32" t="n">
        <f aca="false">(S11/$D11)^0.5</f>
        <v>3830.02754532796</v>
      </c>
      <c r="W11" s="32" t="n">
        <f aca="false">(T11/$D11)^0.5</f>
        <v>3591.11136116388</v>
      </c>
      <c r="X11" s="32" t="n">
        <f aca="false">(U11/$D11)^0.5</f>
        <v>3687.89931423254</v>
      </c>
      <c r="Y11" s="32" t="n">
        <f aca="false">2*PI()*J11/V11</f>
        <v>584.676537433899</v>
      </c>
      <c r="Z11" s="32" t="n">
        <f aca="false">2*PI()*K11/W11</f>
        <v>709.307806791338</v>
      </c>
      <c r="AA11" s="32" t="n">
        <f aca="false">2*PI()*$I11/X11</f>
        <v>654.913875430044</v>
      </c>
      <c r="AB11" s="32" t="n">
        <f aca="false">S11-U11</f>
        <v>7.85105957534263E+028</v>
      </c>
      <c r="AC11" s="33" t="n">
        <v>13</v>
      </c>
      <c r="AD11" s="32" t="n">
        <f aca="false">D11/AC11</f>
        <v>5.65205622496719E+021</v>
      </c>
      <c r="AE11" s="32" t="n">
        <f aca="false">(AB11/AD11)^0.5</f>
        <v>3727.01293245716</v>
      </c>
      <c r="AF11" s="32" t="n">
        <f aca="false">(AD11/((4/3)*PI()*E11))^(1/3)</f>
        <v>739.248523480679</v>
      </c>
      <c r="AG11" s="34" t="n">
        <f aca="false">AA11</f>
        <v>654.913875430044</v>
      </c>
      <c r="AH11" s="35" t="n">
        <f aca="false">AG11/24</f>
        <v>27.2880781429185</v>
      </c>
      <c r="AI11" s="35" t="n">
        <f aca="false">AG11/24/365</f>
        <v>0.0747618579258041</v>
      </c>
      <c r="AJ11" s="34" t="n">
        <v>655.726711044695</v>
      </c>
      <c r="AK11" s="35" t="n">
        <v>27.321946293529</v>
      </c>
      <c r="AL11" s="35" t="n">
        <v>0.0748546473795314</v>
      </c>
      <c r="AM11" s="34" t="n">
        <f aca="false">((4*PI()^2/(6.67384*10^(-11)))/($D$10+D11)*(I11*1000)^3)^0.5/3600</f>
        <v>654.850916014438</v>
      </c>
      <c r="AN11" s="35" t="n">
        <f aca="false">AM11/24</f>
        <v>27.2854548339349</v>
      </c>
      <c r="AO11" s="35" t="n">
        <f aca="false">AN11/365</f>
        <v>0.0747546707779039</v>
      </c>
    </row>
    <row r="12" customFormat="false" ht="15.2" hidden="false" customHeight="false" outlineLevel="0" collapsed="false">
      <c r="D12" s="18"/>
      <c r="E12" s="18"/>
      <c r="F12" s="18"/>
      <c r="G12" s="18"/>
      <c r="P12" s="2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3"/>
      <c r="AD12" s="32"/>
      <c r="AE12" s="32"/>
      <c r="AF12" s="32"/>
      <c r="AG12" s="34"/>
      <c r="AH12" s="35"/>
      <c r="AI12" s="35"/>
      <c r="AJ12" s="34"/>
      <c r="AK12" s="35"/>
      <c r="AL12" s="35"/>
      <c r="AM12" s="34"/>
      <c r="AN12" s="35" t="n">
        <f aca="false">AM12/24</f>
        <v>0</v>
      </c>
      <c r="AO12" s="35" t="n">
        <f aca="false">AN12/365</f>
        <v>0</v>
      </c>
    </row>
    <row r="13" customFormat="false" ht="15.2" hidden="false" customHeight="false" outlineLevel="0" collapsed="false">
      <c r="A13" s="1" t="s">
        <v>64</v>
      </c>
      <c r="D13" s="30" t="n">
        <v>6.41693E+023</v>
      </c>
      <c r="E13" s="30" t="n">
        <v>3930000000000</v>
      </c>
      <c r="F13" s="30" t="n">
        <v>16.88</v>
      </c>
      <c r="G13" s="30" t="n">
        <v>3390</v>
      </c>
      <c r="H13" s="3" t="n">
        <v>86677</v>
      </c>
      <c r="I13" s="3" t="n">
        <v>227943824</v>
      </c>
      <c r="J13" s="3" t="n">
        <v>206655215</v>
      </c>
      <c r="K13" s="3" t="n">
        <f aca="false">I13*2-J13</f>
        <v>249232433</v>
      </c>
      <c r="L13" s="3" t="n">
        <v>1429085052</v>
      </c>
      <c r="P13" s="22" t="n">
        <f aca="false">Q13*R13</f>
        <v>1.1037770160725E+042</v>
      </c>
      <c r="Q13" s="32" t="n">
        <f aca="false">D13*$N$6^2</f>
        <v>7.47431533492312E+041</v>
      </c>
      <c r="R13" s="32" t="n">
        <f aca="false">$N$5*($D$5+D13)</f>
        <v>1.47676003300957</v>
      </c>
      <c r="S13" s="32" t="n">
        <f aca="false">$P13/J13</f>
        <v>5.34115248953431E+033</v>
      </c>
      <c r="T13" s="32" t="n">
        <f aca="false">$P13/K13</f>
        <v>4.42870537668947E+033</v>
      </c>
      <c r="U13" s="32" t="n">
        <f aca="false">$P13/I13</f>
        <v>4.84232034324606E+033</v>
      </c>
      <c r="V13" s="32" t="n">
        <f aca="false">(S13/$D13)^0.5</f>
        <v>91233.3953141127</v>
      </c>
      <c r="W13" s="32" t="n">
        <f aca="false">(T13/$D13)^0.5</f>
        <v>83075.8405002734</v>
      </c>
      <c r="X13" s="32" t="n">
        <f aca="false">(U13/$D13)^0.5</f>
        <v>86868.6570374418</v>
      </c>
      <c r="Y13" s="32" t="n">
        <f aca="false">2*PI()*J13/V13</f>
        <v>14232.2118569579</v>
      </c>
      <c r="Z13" s="32" t="n">
        <f aca="false">2*PI()*K13/W13</f>
        <v>18849.9273876509</v>
      </c>
      <c r="AA13" s="32" t="n">
        <f aca="false">2*PI()*$I13/X13</f>
        <v>16487.1120915548</v>
      </c>
      <c r="AB13" s="32" t="n">
        <f aca="false">S13-U13</f>
        <v>4.98832146288257E+032</v>
      </c>
      <c r="AC13" s="33" t="n">
        <v>9.8</v>
      </c>
      <c r="AD13" s="32" t="n">
        <f aca="false">D13/AC13</f>
        <v>6.54788775510204E+022</v>
      </c>
      <c r="AE13" s="32" t="n">
        <f aca="false">(AB13/AD13)^0.5</f>
        <v>87282.3847148681</v>
      </c>
      <c r="AF13" s="32" t="n">
        <f aca="false">(AD13/((4/3)*PI()*E13))^(1/3)</f>
        <v>1584.43108941079</v>
      </c>
      <c r="AG13" s="34" t="n">
        <f aca="false">AA13</f>
        <v>16487.1120915548</v>
      </c>
      <c r="AH13" s="35" t="n">
        <f aca="false">AG13/24</f>
        <v>686.963003814782</v>
      </c>
      <c r="AI13" s="35" t="n">
        <f aca="false">AG13/24/365</f>
        <v>1.88209042141036</v>
      </c>
      <c r="AJ13" s="34" t="n">
        <v>16487.4770931158</v>
      </c>
      <c r="AK13" s="35" t="n">
        <v>686.978212213159</v>
      </c>
      <c r="AL13" s="35" t="n">
        <v>1.88213208825523</v>
      </c>
      <c r="AM13" s="34" t="n">
        <f aca="false">((4*PI()^2/(6.67384*10^(-11)))/($D$5)*(I13*1000)^3)^0.5/3600</f>
        <v>16485.5297805604</v>
      </c>
      <c r="AN13" s="35" t="n">
        <f aca="false">AM13/24</f>
        <v>686.897074190016</v>
      </c>
      <c r="AO13" s="35" t="n">
        <f aca="false">AN13/365</f>
        <v>1.88190979230141</v>
      </c>
    </row>
    <row r="14" customFormat="false" ht="15.2" hidden="false" customHeight="false" outlineLevel="0" collapsed="false">
      <c r="A14" s="1" t="n">
        <v>1</v>
      </c>
      <c r="C14" s="1" t="s">
        <v>65</v>
      </c>
      <c r="D14" s="18" t="n">
        <v>10658529896187200</v>
      </c>
      <c r="E14" s="18" t="n">
        <v>1880000000000</v>
      </c>
      <c r="F14" s="18" t="n">
        <v>0</v>
      </c>
      <c r="G14" s="18" t="n">
        <v>11</v>
      </c>
      <c r="H14" s="3" t="n">
        <v>7696.7</v>
      </c>
      <c r="I14" s="3" t="n">
        <v>9376</v>
      </c>
      <c r="J14" s="3" t="n">
        <v>9234</v>
      </c>
      <c r="K14" s="3" t="n">
        <f aca="false">I14*2-J14</f>
        <v>9518</v>
      </c>
      <c r="L14" s="3" t="n">
        <v>58907.79</v>
      </c>
      <c r="P14" s="22" t="n">
        <f aca="false">Q14*R14</f>
        <v>5.9145526743838E+027</v>
      </c>
      <c r="Q14" s="32" t="n">
        <f aca="false">D14*$N$6^2</f>
        <v>1.2414848447904E+034</v>
      </c>
      <c r="R14" s="32" t="n">
        <f aca="false">$N$5*($D$13+D14)</f>
        <v>4.7640957513117E-007</v>
      </c>
      <c r="S14" s="32" t="n">
        <f aca="false">$P14/J14</f>
        <v>6.40519024732922E+023</v>
      </c>
      <c r="T14" s="32" t="n">
        <f aca="false">$P14/K14</f>
        <v>6.21407089134672E+023</v>
      </c>
      <c r="U14" s="32" t="n">
        <f aca="false">$P14/I14</f>
        <v>6.30818331312266E+023</v>
      </c>
      <c r="V14" s="32" t="n">
        <f aca="false">(S14/$D14)^0.5</f>
        <v>7752.06424053305</v>
      </c>
      <c r="W14" s="32" t="n">
        <f aca="false">(T14/$D14)^0.5</f>
        <v>7635.53457208323</v>
      </c>
      <c r="X14" s="32" t="n">
        <f aca="false">(U14/$D14)^0.5</f>
        <v>7693.13757257092</v>
      </c>
      <c r="Y14" s="32" t="n">
        <f aca="false">2*PI()*J14/V14</f>
        <v>7.48432047597515</v>
      </c>
      <c r="Z14" s="32" t="n">
        <f aca="false">2*PI()*K14/W14</f>
        <v>7.8322424172351</v>
      </c>
      <c r="AA14" s="32" t="n">
        <f aca="false">2*PI()*$I14/X14</f>
        <v>7.65762276891517</v>
      </c>
      <c r="AB14" s="32" t="n">
        <f aca="false">S14-U14</f>
        <v>9.70069342065651E+021</v>
      </c>
      <c r="AC14" s="33" t="n">
        <v>70</v>
      </c>
      <c r="AD14" s="32" t="n">
        <f aca="false">D14/AC14</f>
        <v>152264712802674</v>
      </c>
      <c r="AE14" s="32" t="n">
        <f aca="false">(AB14/AD14)^0.5</f>
        <v>7981.81680567951</v>
      </c>
      <c r="AF14" s="32" t="n">
        <f aca="false">(AD14/((4/3)*PI()*E14))^(1/3)</f>
        <v>2.68401086598456</v>
      </c>
      <c r="AG14" s="34" t="n">
        <f aca="false">AA14</f>
        <v>7.65762276891517</v>
      </c>
      <c r="AH14" s="35" t="n">
        <f aca="false">AG14/24</f>
        <v>0.319067615371465</v>
      </c>
      <c r="AI14" s="35" t="n">
        <f aca="false">AG14/24/365</f>
        <v>0.000874157850332782</v>
      </c>
      <c r="AJ14" s="34" t="n">
        <v>7.66</v>
      </c>
      <c r="AK14" s="35" t="n">
        <f aca="false">AJ14/24</f>
        <v>0.319166666666667</v>
      </c>
      <c r="AL14" s="35" t="n">
        <f aca="false">AJ14/24/365</f>
        <v>0.000874429223744292</v>
      </c>
      <c r="AM14" s="34" t="n">
        <f aca="false">((4*PI()^2/(6.67384*10^(-11)))/($D$13)*(I14*1000)^3)^0.5/3600</f>
        <v>7.6568866754741</v>
      </c>
      <c r="AN14" s="35" t="n">
        <f aca="false">AM14/24</f>
        <v>0.319036944811421</v>
      </c>
      <c r="AO14" s="35" t="n">
        <f aca="false">AN14/365</f>
        <v>0.000874073821401153</v>
      </c>
    </row>
    <row r="15" customFormat="false" ht="15.2" hidden="false" customHeight="false" outlineLevel="0" collapsed="false">
      <c r="A15" s="1" t="n">
        <v>2</v>
      </c>
      <c r="C15" s="1" t="s">
        <v>66</v>
      </c>
      <c r="D15" s="18" t="n">
        <v>1476188406600740</v>
      </c>
      <c r="E15" s="18" t="n">
        <v>1470000000000</v>
      </c>
      <c r="F15" s="18" t="n">
        <v>0</v>
      </c>
      <c r="G15" s="18" t="n">
        <v>6</v>
      </c>
      <c r="H15" s="36" t="n">
        <v>4864.8</v>
      </c>
      <c r="I15" s="36" t="n">
        <v>23458</v>
      </c>
      <c r="J15" s="36" t="n">
        <v>23453</v>
      </c>
      <c r="K15" s="36" t="n">
        <f aca="false">I15*2-J15</f>
        <v>23463</v>
      </c>
      <c r="L15" s="36" t="n">
        <v>147390.96</v>
      </c>
      <c r="P15" s="22" t="n">
        <f aca="false">Q15*R15</f>
        <v>8.19155554120217E+026</v>
      </c>
      <c r="Q15" s="32" t="n">
        <f aca="false">D15*$N$6^2</f>
        <v>1.71943556259639E+033</v>
      </c>
      <c r="R15" s="32" t="n">
        <f aca="false">$N$5*($D$13+D15)</f>
        <v>4.76409568313961E-007</v>
      </c>
      <c r="S15" s="32" t="n">
        <f aca="false">$P15/J15</f>
        <v>3.49275382305128E+022</v>
      </c>
      <c r="T15" s="32" t="n">
        <f aca="false">$P15/K15</f>
        <v>3.49126520104086E+022</v>
      </c>
      <c r="U15" s="32" t="n">
        <f aca="false">$P15/I15</f>
        <v>3.49200935339849E+022</v>
      </c>
      <c r="V15" s="32" t="n">
        <f aca="false">(S15/$D15)^0.5</f>
        <v>4864.21870251974</v>
      </c>
      <c r="W15" s="32" t="n">
        <f aca="false">(T15/$D15)^0.5</f>
        <v>4863.18201984935</v>
      </c>
      <c r="X15" s="32" t="n">
        <f aca="false">(U15/$D15)^0.5</f>
        <v>4863.70027832241</v>
      </c>
      <c r="Y15" s="32" t="n">
        <f aca="false">2*PI()*J15/V15</f>
        <v>30.294596937623</v>
      </c>
      <c r="Z15" s="32" t="n">
        <f aca="false">2*PI()*K15/W15</f>
        <v>30.3139747310798</v>
      </c>
      <c r="AA15" s="32" t="n">
        <f aca="false">2*PI()*$I15/X15</f>
        <v>30.3042853180618</v>
      </c>
      <c r="AB15" s="32" t="n">
        <f aca="false">S15-U15</f>
        <v>7.44469652794927E+018</v>
      </c>
      <c r="AC15" s="33" t="n">
        <v>4800</v>
      </c>
      <c r="AD15" s="32" t="n">
        <f aca="false">D15/AC15</f>
        <v>307539251375.154</v>
      </c>
      <c r="AE15" s="32" t="n">
        <f aca="false">(AB15/AD15)^0.5</f>
        <v>4920.09199396124</v>
      </c>
      <c r="AF15" s="32" t="n">
        <f aca="false">(AD15/((4/3)*PI()*E15))^(1/3)</f>
        <v>0.368268751606988</v>
      </c>
      <c r="AG15" s="34" t="n">
        <f aca="false">AA15</f>
        <v>30.3042853180618</v>
      </c>
      <c r="AH15" s="37" t="n">
        <f aca="false">AG15/24</f>
        <v>1.26267855491924</v>
      </c>
      <c r="AI15" s="37" t="n">
        <f aca="false">AG15/24/365</f>
        <v>0.00345939330114861</v>
      </c>
      <c r="AJ15" s="34" t="n">
        <v>30.2974341365966</v>
      </c>
      <c r="AK15" s="37" t="n">
        <f aca="false">AJ15/24</f>
        <v>1.26239308902486</v>
      </c>
      <c r="AL15" s="37" t="n">
        <f aca="false">AJ15/24/365</f>
        <v>0.00345861120280783</v>
      </c>
      <c r="AM15" s="34" t="n">
        <f aca="false">((4*PI()^2/(6.67384*10^(-11)))/($D$13)*(I15*1000)^3)^0.5/3600</f>
        <v>30.3013720842161</v>
      </c>
      <c r="AN15" s="35" t="n">
        <f aca="false">AM15/24</f>
        <v>1.26255717017567</v>
      </c>
      <c r="AO15" s="35" t="n">
        <f aca="false">AN15/365</f>
        <v>0.00345906074020731</v>
      </c>
    </row>
    <row r="16" customFormat="false" ht="15.2" hidden="false" customHeight="false" outlineLevel="0" collapsed="false">
      <c r="D16" s="18"/>
      <c r="E16" s="18"/>
      <c r="F16" s="18"/>
      <c r="G16" s="18"/>
      <c r="H16" s="36"/>
      <c r="I16" s="36"/>
      <c r="J16" s="36"/>
      <c r="K16" s="36"/>
      <c r="L16" s="36"/>
      <c r="P16" s="2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3"/>
      <c r="AD16" s="32"/>
      <c r="AE16" s="32"/>
      <c r="AF16" s="32"/>
      <c r="AG16" s="34"/>
      <c r="AH16" s="35"/>
      <c r="AI16" s="35"/>
      <c r="AJ16" s="34"/>
      <c r="AK16" s="35"/>
      <c r="AL16" s="35"/>
      <c r="AM16" s="34"/>
      <c r="AN16" s="35" t="n">
        <f aca="false">AM16/24</f>
        <v>0</v>
      </c>
      <c r="AO16" s="35" t="n">
        <f aca="false">AN16/365</f>
        <v>0</v>
      </c>
    </row>
    <row r="17" customFormat="false" ht="15.2" hidden="false" customHeight="false" outlineLevel="0" collapsed="false">
      <c r="A17" s="1" t="s">
        <v>67</v>
      </c>
      <c r="D17" s="30" t="n">
        <v>1.89813E+027</v>
      </c>
      <c r="E17" s="30" t="n">
        <v>1330000000000</v>
      </c>
      <c r="F17" s="30" t="n">
        <v>6.55</v>
      </c>
      <c r="G17" s="30" t="n">
        <v>69911</v>
      </c>
      <c r="H17" s="36" t="n">
        <v>47002</v>
      </c>
      <c r="I17" s="36" t="n">
        <v>778340821</v>
      </c>
      <c r="J17" s="36" t="n">
        <v>740679835</v>
      </c>
      <c r="K17" s="36" t="n">
        <f aca="false">I17*2-J17</f>
        <v>816001807</v>
      </c>
      <c r="L17" s="36" t="n">
        <v>4887595931</v>
      </c>
      <c r="P17" s="22" t="n">
        <f aca="false">Q17*R17</f>
        <v>3.26809063657492E+045</v>
      </c>
      <c r="Q17" s="32" t="n">
        <f aca="false">D17*$N$6^2</f>
        <v>2.21090492909813E+045</v>
      </c>
      <c r="R17" s="32" t="n">
        <f aca="false">$N$5*($D$5+D17)</f>
        <v>1.47816877766338</v>
      </c>
      <c r="S17" s="32" t="n">
        <f aca="false">$P17/J17</f>
        <v>4.41228514959492E+036</v>
      </c>
      <c r="T17" s="32" t="n">
        <f aca="false">$P17/K17</f>
        <v>4.00500416609362E+036</v>
      </c>
      <c r="U17" s="32" t="n">
        <f aca="false">$P17/I17</f>
        <v>4.19879126007567E+036</v>
      </c>
      <c r="V17" s="32" t="n">
        <f aca="false">(S17/$D17)^0.5</f>
        <v>48213.516587783</v>
      </c>
      <c r="W17" s="32" t="n">
        <f aca="false">(T17/$D17)^0.5</f>
        <v>45934.4488128273</v>
      </c>
      <c r="X17" s="32" t="n">
        <f aca="false">(U17/$D17)^0.5</f>
        <v>47032.6192847119</v>
      </c>
      <c r="Y17" s="32" t="n">
        <f aca="false">2*PI()*J17/V17</f>
        <v>96525.3934158258</v>
      </c>
      <c r="Z17" s="32" t="n">
        <f aca="false">2*PI()*K17/W17</f>
        <v>111617.548417009</v>
      </c>
      <c r="AA17" s="32" t="n">
        <f aca="false">2*PI()*$I17/X17</f>
        <v>103980.167059821</v>
      </c>
      <c r="AB17" s="32" t="n">
        <f aca="false">S17-U17</f>
        <v>2.13493889519258E+035</v>
      </c>
      <c r="AC17" s="33" t="n">
        <v>20</v>
      </c>
      <c r="AD17" s="32" t="n">
        <f aca="false">D17/AC17</f>
        <v>9.49065E+025</v>
      </c>
      <c r="AE17" s="32" t="n">
        <f aca="false">(AB17/AD17)^0.5</f>
        <v>47429.084954229</v>
      </c>
      <c r="AF17" s="32" t="n">
        <f aca="false">(AD17/((4/3)*PI()*E17))^(1/3)</f>
        <v>25730.7178425982</v>
      </c>
      <c r="AG17" s="34" t="n">
        <f aca="false">AA17</f>
        <v>103980.167059821</v>
      </c>
      <c r="AH17" s="35" t="n">
        <f aca="false">AG17/24</f>
        <v>4332.50696082587</v>
      </c>
      <c r="AI17" s="35" t="n">
        <f aca="false">AG17/24/365</f>
        <v>11.8698820844544</v>
      </c>
      <c r="AJ17" s="34" t="n">
        <v>103986.977426493</v>
      </c>
      <c r="AK17" s="35" t="n">
        <v>4332.79072610385</v>
      </c>
      <c r="AL17" s="35" t="n">
        <v>11.8706595235722</v>
      </c>
      <c r="AM17" s="34" t="n">
        <f aca="false">((4*PI()^2/(6.67384*10^(-11)))/($D$5)*(I17*1000)^3)^0.5/3600</f>
        <v>104019.766799807</v>
      </c>
      <c r="AN17" s="35" t="n">
        <f aca="false">AM17/24</f>
        <v>4334.15694999194</v>
      </c>
      <c r="AO17" s="35" t="n">
        <f aca="false">AN17/365</f>
        <v>11.8744026027176</v>
      </c>
    </row>
    <row r="18" customFormat="false" ht="15.2" hidden="false" customHeight="false" outlineLevel="0" collapsed="false">
      <c r="A18" s="1" t="n">
        <v>1</v>
      </c>
      <c r="B18" s="1" t="s">
        <v>68</v>
      </c>
      <c r="C18" s="1" t="s">
        <v>69</v>
      </c>
      <c r="D18" s="18" t="n">
        <v>8.93193797311089E+022</v>
      </c>
      <c r="E18" s="18" t="n">
        <v>3530000000000</v>
      </c>
      <c r="F18" s="18" t="n">
        <v>0</v>
      </c>
      <c r="G18" s="18" t="n">
        <v>1822</v>
      </c>
      <c r="H18" s="36" t="n">
        <v>62423.1</v>
      </c>
      <c r="I18" s="36" t="n">
        <v>421800</v>
      </c>
      <c r="J18" s="36" t="n">
        <v>420071</v>
      </c>
      <c r="K18" s="36" t="n">
        <f aca="false">I18*2-J18</f>
        <v>423529</v>
      </c>
      <c r="L18" s="36" t="n">
        <v>2650236.42</v>
      </c>
      <c r="P18" s="22" t="n">
        <f aca="false">Q18*R18</f>
        <v>1.46618703524513E+038</v>
      </c>
      <c r="Q18" s="32" t="n">
        <f aca="false">D18*$N$6^2</f>
        <v>1.04037477365352E+041</v>
      </c>
      <c r="R18" s="32" t="n">
        <f aca="false">$N$5*($D$17+D18)</f>
        <v>0.00140928737640982</v>
      </c>
      <c r="S18" s="32" t="n">
        <f aca="false">$P18/J18</f>
        <v>3.49033148026197E+032</v>
      </c>
      <c r="T18" s="32" t="n">
        <f aca="false">$P18/K18</f>
        <v>3.46183386555614E+032</v>
      </c>
      <c r="U18" s="32" t="n">
        <f aca="false">$P18/I18</f>
        <v>3.47602426563567E+032</v>
      </c>
      <c r="V18" s="32" t="n">
        <f aca="false">(S18/$D18)^0.5</f>
        <v>62511.5817168443</v>
      </c>
      <c r="W18" s="32" t="n">
        <f aca="false">(T18/$D18)^0.5</f>
        <v>62255.8635813472</v>
      </c>
      <c r="X18" s="32" t="n">
        <f aca="false">(U18/$D18)^0.5</f>
        <v>62383.3295681657</v>
      </c>
      <c r="Y18" s="32" t="n">
        <f aca="false">2*PI()*J18/V18</f>
        <v>42.2223188516926</v>
      </c>
      <c r="Z18" s="32" t="n">
        <f aca="false">2*PI()*K18/W18</f>
        <v>42.7447478338695</v>
      </c>
      <c r="AA18" s="32" t="n">
        <f aca="false">2*PI()*$I18/X18</f>
        <v>42.4832656562912</v>
      </c>
      <c r="AB18" s="32" t="n">
        <f aca="false">S18-U18</f>
        <v>1.43072146262992E+030</v>
      </c>
      <c r="AC18" s="33" t="n">
        <v>250</v>
      </c>
      <c r="AD18" s="32" t="n">
        <f aca="false">D18/AC18</f>
        <v>3.57277518924436E+020</v>
      </c>
      <c r="AE18" s="32" t="n">
        <f aca="false">(AB18/AD18)^0.5</f>
        <v>63281.1992840859</v>
      </c>
      <c r="AF18" s="32" t="n">
        <f aca="false">(AD18/((4/3)*PI()*E18))^(1/3)</f>
        <v>289.09957843216</v>
      </c>
      <c r="AG18" s="34" t="n">
        <f aca="false">AA18</f>
        <v>42.4832656562912</v>
      </c>
      <c r="AH18" s="35" t="n">
        <f aca="false">AG18/24</f>
        <v>1.77013606901213</v>
      </c>
      <c r="AI18" s="35" t="n">
        <f aca="false">AG18/24/365</f>
        <v>0.00484968786030722</v>
      </c>
      <c r="AJ18" s="34" t="n">
        <v>42.4560207641395</v>
      </c>
      <c r="AK18" s="35" t="n">
        <v>1.76900086517248</v>
      </c>
      <c r="AL18" s="35" t="n">
        <v>0.00484657771280132</v>
      </c>
      <c r="AM18" s="34" t="n">
        <f aca="false">((4*PI()^2/(6.67384*10^(-11)))/($D$17)*(I18*1000)^3)^0.5/3600</f>
        <v>42.4801810242193</v>
      </c>
      <c r="AN18" s="35" t="n">
        <f aca="false">AM18/24</f>
        <v>1.77000754267581</v>
      </c>
      <c r="AO18" s="35" t="n">
        <f aca="false">AN18/365</f>
        <v>0.00484933573335837</v>
      </c>
    </row>
    <row r="19" customFormat="false" ht="15.2" hidden="false" customHeight="false" outlineLevel="0" collapsed="false">
      <c r="A19" s="1" t="n">
        <v>2</v>
      </c>
      <c r="B19" s="1" t="s">
        <v>68</v>
      </c>
      <c r="C19" s="1" t="s">
        <v>70</v>
      </c>
      <c r="D19" s="18" t="n">
        <v>4.79984383874927E+022</v>
      </c>
      <c r="E19" s="18" t="n">
        <v>3010000000000</v>
      </c>
      <c r="F19" s="18" t="n">
        <v>0</v>
      </c>
      <c r="G19" s="18" t="n">
        <v>3202739</v>
      </c>
      <c r="H19" s="36" t="n">
        <v>49476.1</v>
      </c>
      <c r="I19" s="36" t="n">
        <v>671100</v>
      </c>
      <c r="J19" s="36" t="n">
        <v>664729</v>
      </c>
      <c r="K19" s="36" t="n">
        <f aca="false">I19*2-J19</f>
        <v>677471</v>
      </c>
      <c r="L19" s="36" t="n">
        <v>4216552.51</v>
      </c>
      <c r="P19" s="22" t="n">
        <f aca="false">Q19*R19</f>
        <v>7.87882275411481E+037</v>
      </c>
      <c r="Q19" s="32" t="n">
        <f aca="false">D19*$N$6^2</f>
        <v>5.59076480641053E+040</v>
      </c>
      <c r="R19" s="32" t="n">
        <f aca="false">$N$5*($D$17+D19)</f>
        <v>0.00140925669866862</v>
      </c>
      <c r="S19" s="32" t="n">
        <f aca="false">$P19/J19</f>
        <v>1.18526839570935E+032</v>
      </c>
      <c r="T19" s="32" t="n">
        <f aca="false">$P19/K19</f>
        <v>1.16297564827348E+032</v>
      </c>
      <c r="U19" s="32" t="n">
        <f aca="false">$P19/I19</f>
        <v>1.17401620535163E+032</v>
      </c>
      <c r="V19" s="32" t="n">
        <f aca="false">(S19/$D19)^0.5</f>
        <v>49692.9521747587</v>
      </c>
      <c r="W19" s="32" t="n">
        <f aca="false">(T19/$D19)^0.5</f>
        <v>49223.4167953016</v>
      </c>
      <c r="X19" s="32" t="n">
        <f aca="false">(U19/$D19)^0.5</f>
        <v>49456.5129170894</v>
      </c>
      <c r="Y19" s="32" t="n">
        <f aca="false">2*PI()*J19/V19</f>
        <v>84.0484475820229</v>
      </c>
      <c r="Z19" s="32" t="n">
        <f aca="false">2*PI()*K19/W19</f>
        <v>86.4766428332656</v>
      </c>
      <c r="AA19" s="32" t="n">
        <f aca="false">2*PI()*$I19/X19</f>
        <v>85.259663711373</v>
      </c>
      <c r="AB19" s="32" t="n">
        <f aca="false">S19-U19</f>
        <v>1.12521903577175E+030</v>
      </c>
      <c r="AC19" s="33" t="n">
        <v>105</v>
      </c>
      <c r="AD19" s="32" t="n">
        <f aca="false">D19/AC19</f>
        <v>4.57127984642788E+020</v>
      </c>
      <c r="AE19" s="32" t="n">
        <f aca="false">(AB19/AD19)^0.5</f>
        <v>49613.4731911148</v>
      </c>
      <c r="AF19" s="32" t="n">
        <f aca="false">(AD19/((4/3)*PI()*E19))^(1/3)</f>
        <v>330.974271308648</v>
      </c>
      <c r="AG19" s="34" t="n">
        <f aca="false">AA19</f>
        <v>85.259663711373</v>
      </c>
      <c r="AH19" s="35" t="n">
        <f aca="false">AG19/24</f>
        <v>3.55248598797388</v>
      </c>
      <c r="AI19" s="35" t="n">
        <f aca="false">AG19/24/365</f>
        <v>0.0097328383232161</v>
      </c>
      <c r="AJ19" s="34" t="n">
        <v>85.2240278122759</v>
      </c>
      <c r="AK19" s="35" t="n">
        <v>3.55100115884483</v>
      </c>
      <c r="AL19" s="35" t="n">
        <v>0.00972877029820501</v>
      </c>
      <c r="AM19" s="34" t="n">
        <f aca="false">((4*PI()^2/(6.67384*10^(-11)))/($D$17)*(I19*1000)^3)^0.5/3600</f>
        <v>85.2525452482712</v>
      </c>
      <c r="AN19" s="35" t="n">
        <f aca="false">AM19/24</f>
        <v>3.55218938534464</v>
      </c>
      <c r="AO19" s="35" t="n">
        <f aca="false">AN19/365</f>
        <v>0.00973202571327297</v>
      </c>
    </row>
    <row r="20" customFormat="false" ht="15.2" hidden="false" customHeight="false" outlineLevel="0" collapsed="false">
      <c r="A20" s="1" t="n">
        <v>3</v>
      </c>
      <c r="B20" s="1" t="s">
        <v>68</v>
      </c>
      <c r="C20" s="1" t="s">
        <v>71</v>
      </c>
      <c r="D20" s="30" t="n">
        <v>1.48185846875052E+023</v>
      </c>
      <c r="E20" s="30" t="n">
        <v>1940000000000</v>
      </c>
      <c r="F20" s="18" t="n">
        <v>0</v>
      </c>
      <c r="G20" s="30" t="n">
        <f aca="false">5262.4/2</f>
        <v>2631.2</v>
      </c>
      <c r="H20" s="36" t="n">
        <v>39165.6</v>
      </c>
      <c r="I20" s="36" t="n">
        <v>1070400</v>
      </c>
      <c r="J20" s="36" t="n">
        <v>1069008</v>
      </c>
      <c r="K20" s="36" t="n">
        <f aca="false">I20*2-J20</f>
        <v>1071792</v>
      </c>
      <c r="L20" s="36" t="n">
        <v>6725518.71</v>
      </c>
      <c r="P20" s="22" t="n">
        <f aca="false">Q20*R20</f>
        <v>2.43256173455785E+038</v>
      </c>
      <c r="Q20" s="32" t="n">
        <f aca="false">D20*$N$6^2</f>
        <v>1.72603994077662E+041</v>
      </c>
      <c r="R20" s="32" t="n">
        <f aca="false">$N$5*($D$17+D20)</f>
        <v>0.00140933108040555</v>
      </c>
      <c r="S20" s="32" t="n">
        <f aca="false">$P20/J20</f>
        <v>2.27553183377285E+032</v>
      </c>
      <c r="T20" s="32" t="n">
        <f aca="false">$P20/K20</f>
        <v>2.26962109677796E+032</v>
      </c>
      <c r="U20" s="32" t="n">
        <f aca="false">$P20/I20</f>
        <v>2.27257262197108E+032</v>
      </c>
      <c r="V20" s="32" t="n">
        <f aca="false">(S20/$D20)^0.5</f>
        <v>39186.6460788009</v>
      </c>
      <c r="W20" s="32" t="n">
        <f aca="false">(T20/$D20)^0.5</f>
        <v>39135.7189589265</v>
      </c>
      <c r="X20" s="32" t="n">
        <f aca="false">(U20/$D20)^0.5</f>
        <v>39161.1576833244</v>
      </c>
      <c r="Y20" s="32" t="n">
        <f aca="false">2*PI()*J20/V20</f>
        <v>171.404701115543</v>
      </c>
      <c r="Z20" s="32" t="n">
        <f aca="false">2*PI()*K20/W20</f>
        <v>172.074716547825</v>
      </c>
      <c r="AA20" s="32" t="n">
        <f aca="false">2*PI()*$I20/X20</f>
        <v>171.7395999166</v>
      </c>
      <c r="AB20" s="32" t="n">
        <f aca="false">S20-U20</f>
        <v>2.95921180176716E+029</v>
      </c>
      <c r="AC20" s="33" t="n">
        <v>800</v>
      </c>
      <c r="AD20" s="32" t="n">
        <f aca="false">D20/AC20</f>
        <v>1.85232308593815E+020</v>
      </c>
      <c r="AE20" s="32" t="n">
        <f aca="false">(AB20/AD20)^0.5</f>
        <v>39969.5865078099</v>
      </c>
      <c r="AF20" s="32" t="n">
        <f aca="false">(AD20/((4/3)*PI()*E20))^(1/3)</f>
        <v>283.536386397105</v>
      </c>
      <c r="AG20" s="34" t="n">
        <f aca="false">AA20</f>
        <v>171.7395999166</v>
      </c>
      <c r="AH20" s="35" t="n">
        <f aca="false">AG20/24</f>
        <v>7.15581666319167</v>
      </c>
      <c r="AI20" s="35" t="n">
        <f aca="false">AG20/24/365</f>
        <v>0.0196049771594292</v>
      </c>
      <c r="AJ20" s="34" t="n">
        <v>171.720047932639</v>
      </c>
      <c r="AK20" s="35" t="n">
        <v>7.15500199719331</v>
      </c>
      <c r="AL20" s="35" t="n">
        <v>0.0196027451977899</v>
      </c>
      <c r="AM20" s="34" t="n">
        <f aca="false">((4*PI()^2/(6.67384*10^(-11)))/($D$17)*(I20*1000)^3)^0.5/3600</f>
        <v>171.729792948961</v>
      </c>
      <c r="AN20" s="35" t="n">
        <f aca="false">AM20/24</f>
        <v>7.15540803954003</v>
      </c>
      <c r="AO20" s="35" t="n">
        <f aca="false">AN20/365</f>
        <v>0.0196038576425754</v>
      </c>
    </row>
    <row r="21" customFormat="false" ht="15.2" hidden="false" customHeight="false" outlineLevel="0" collapsed="false">
      <c r="A21" s="1" t="n">
        <v>4</v>
      </c>
      <c r="B21" s="1" t="s">
        <v>68</v>
      </c>
      <c r="C21" s="1" t="s">
        <v>72</v>
      </c>
      <c r="D21" s="30" t="n">
        <v>1.07593737963819E+023</v>
      </c>
      <c r="E21" s="30" t="n">
        <v>1830000000000</v>
      </c>
      <c r="F21" s="18" t="n">
        <v>0</v>
      </c>
      <c r="G21" s="30" t="n">
        <f aca="false">4820.6/2</f>
        <v>2410.3</v>
      </c>
      <c r="H21" s="36" t="n">
        <v>29531.6</v>
      </c>
      <c r="I21" s="36" t="n">
        <v>1882700</v>
      </c>
      <c r="J21" s="36" t="n">
        <v>1868768</v>
      </c>
      <c r="K21" s="36" t="n">
        <f aca="false">I21*2-J21</f>
        <v>1896632</v>
      </c>
      <c r="L21" s="36" t="n">
        <v>11829161.03</v>
      </c>
      <c r="P21" s="22" t="n">
        <f aca="false">Q21*R21</f>
        <v>1.76617955533785E+038</v>
      </c>
      <c r="Q21" s="32" t="n">
        <f aca="false">D21*$N$6^2</f>
        <v>1.25323094626975E+041</v>
      </c>
      <c r="R21" s="32" t="n">
        <f aca="false">$N$5*($D$17+D21)</f>
        <v>0.0014093009437685</v>
      </c>
      <c r="S21" s="32" t="n">
        <f aca="false">$P21/J21</f>
        <v>9.45103702191951E+031</v>
      </c>
      <c r="T21" s="32" t="n">
        <f aca="false">$P21/K21</f>
        <v>9.3121889504018E+031</v>
      </c>
      <c r="U21" s="32" t="n">
        <f aca="false">$P21/I21</f>
        <v>9.38109924755854E+031</v>
      </c>
      <c r="V21" s="32" t="n">
        <f aca="false">(S21/$D21)^0.5</f>
        <v>29637.8185125961</v>
      </c>
      <c r="W21" s="32" t="n">
        <f aca="false">(T21/$D21)^0.5</f>
        <v>29419.3038546389</v>
      </c>
      <c r="X21" s="32" t="n">
        <f aca="false">(U21/$D21)^0.5</f>
        <v>29527.9548011122</v>
      </c>
      <c r="Y21" s="32" t="n">
        <f aca="false">2*PI()*J21/V21</f>
        <v>396.176784574651</v>
      </c>
      <c r="Z21" s="32" t="n">
        <f aca="false">2*PI()*K21/W21</f>
        <v>405.070438593928</v>
      </c>
      <c r="AA21" s="32" t="n">
        <f aca="false">2*PI()*$I21/X21</f>
        <v>400.615384895585</v>
      </c>
      <c r="AB21" s="32" t="n">
        <f aca="false">S21-U21</f>
        <v>6.9937774360963E+029</v>
      </c>
      <c r="AC21" s="33" t="n">
        <v>140</v>
      </c>
      <c r="AD21" s="32" t="n">
        <f aca="false">D21/AC21</f>
        <v>7.68526699741564E+020</v>
      </c>
      <c r="AE21" s="32" t="n">
        <f aca="false">(AB21/AD21)^0.5</f>
        <v>30166.6040990338</v>
      </c>
      <c r="AF21" s="32" t="n">
        <f aca="false">(AD21/((4/3)*PI()*E21))^(1/3)</f>
        <v>464.557797164384</v>
      </c>
      <c r="AG21" s="34" t="n">
        <f aca="false">AA21</f>
        <v>400.615384895585</v>
      </c>
      <c r="AH21" s="35" t="n">
        <f aca="false">AG21/24</f>
        <v>16.6923077039827</v>
      </c>
      <c r="AI21" s="35" t="n">
        <f aca="false">AG21/24/365</f>
        <v>0.0457323498739252</v>
      </c>
      <c r="AJ21" s="34" t="n">
        <v>400.560451579223</v>
      </c>
      <c r="AK21" s="35" t="n">
        <v>16.690018815801</v>
      </c>
      <c r="AL21" s="35" t="n">
        <v>0.0457260789473999</v>
      </c>
      <c r="AM21" s="34" t="n">
        <f aca="false">((4*PI()^2/(6.67384*10^(-11)))/($D$17)*(I21*1000)^3)^0.5/3600</f>
        <v>400.588225185278</v>
      </c>
      <c r="AN21" s="35" t="n">
        <f aca="false">AM21/24</f>
        <v>16.6911760493866</v>
      </c>
      <c r="AO21" s="35" t="n">
        <f aca="false">AN21/365</f>
        <v>0.0457292494503742</v>
      </c>
    </row>
    <row r="22" customFormat="false" ht="15.2" hidden="false" customHeight="false" outlineLevel="0" collapsed="false">
      <c r="A22" s="1" t="n">
        <v>5</v>
      </c>
      <c r="B22" s="1" t="s">
        <v>73</v>
      </c>
      <c r="C22" s="1" t="s">
        <v>73</v>
      </c>
      <c r="D22" s="30" t="n">
        <v>2.06816243767413E+018</v>
      </c>
      <c r="E22" s="30" t="n">
        <v>857000000000</v>
      </c>
      <c r="F22" s="18" t="n">
        <v>0</v>
      </c>
      <c r="G22" s="30" t="n">
        <f aca="false">250/2</f>
        <v>125</v>
      </c>
      <c r="H22" s="36" t="n">
        <v>95362</v>
      </c>
      <c r="I22" s="36" t="n">
        <v>181400</v>
      </c>
      <c r="J22" s="36" t="n">
        <v>180820</v>
      </c>
      <c r="K22" s="36" t="n">
        <f aca="false">I22*2-J22</f>
        <v>181980</v>
      </c>
      <c r="L22" s="36" t="n">
        <v>1139766.9</v>
      </c>
      <c r="P22" s="22" t="n">
        <f aca="false">Q22*R22</f>
        <v>3.39475070468458E+033</v>
      </c>
      <c r="Q22" s="32" t="n">
        <f aca="false">D22*$N$6^2</f>
        <v>2.40895540749544E+036</v>
      </c>
      <c r="R22" s="32" t="n">
        <f aca="false">$N$5*($D$17+D22)</f>
        <v>0.00140922106491546</v>
      </c>
      <c r="S22" s="32" t="n">
        <f aca="false">$P22/J22</f>
        <v>1.87741992295353E+028</v>
      </c>
      <c r="T22" s="32" t="n">
        <f aca="false">$P22/K22</f>
        <v>1.86545263473161E+028</v>
      </c>
      <c r="U22" s="32" t="n">
        <f aca="false">$P22/I22</f>
        <v>1.87141714701465E+028</v>
      </c>
      <c r="V22" s="32" t="n">
        <f aca="false">(S22/$D22)^0.5</f>
        <v>95277.0688977888</v>
      </c>
      <c r="W22" s="32" t="n">
        <f aca="false">(T22/$D22)^0.5</f>
        <v>94972.9198473758</v>
      </c>
      <c r="X22" s="32" t="n">
        <f aca="false">(U22/$D22)^0.5</f>
        <v>95124.6296951351</v>
      </c>
      <c r="Y22" s="32" t="n">
        <f aca="false">2*PI()*J22/V22</f>
        <v>11.9244386963984</v>
      </c>
      <c r="Z22" s="32" t="n">
        <f aca="false">2*PI()*K22/W22</f>
        <v>12.0393693701114</v>
      </c>
      <c r="AA22" s="32" t="n">
        <f aca="false">2*PI()*$I22/X22</f>
        <v>11.9818580989511</v>
      </c>
      <c r="AB22" s="32" t="n">
        <f aca="false">S22-U22</f>
        <v>6.00277593888113E+025</v>
      </c>
      <c r="AC22" s="33" t="n">
        <v>320</v>
      </c>
      <c r="AD22" s="32" t="n">
        <f aca="false">D22/AC22</f>
        <v>6463007617731660</v>
      </c>
      <c r="AE22" s="32" t="n">
        <f aca="false">(AB22/AD22)^0.5</f>
        <v>96373.7443371874</v>
      </c>
      <c r="AF22" s="32" t="n">
        <f aca="false">(AD22/((4/3)*PI()*E22))^(1/3)</f>
        <v>12.1652698117719</v>
      </c>
      <c r="AG22" s="34" t="n">
        <f aca="false">AA22</f>
        <v>11.9818580989511</v>
      </c>
      <c r="AH22" s="35" t="n">
        <f aca="false">AG22/24</f>
        <v>0.499244087456295</v>
      </c>
      <c r="AI22" s="35" t="n">
        <f aca="false">AG22/24/365</f>
        <v>0.00136779202042821</v>
      </c>
      <c r="AJ22" s="34" t="n">
        <f aca="false">L22/H22</f>
        <v>11.9520028942346</v>
      </c>
      <c r="AK22" s="35" t="n">
        <f aca="false">AJ22/24</f>
        <v>0.498000120593108</v>
      </c>
      <c r="AL22" s="35" t="n">
        <f aca="false">AJ22/24/365</f>
        <v>0.00136438389203591</v>
      </c>
      <c r="AM22" s="34" t="n">
        <f aca="false">((4*PI()^2/(6.67384*10^(-11)))/($D$17)*(I22*1000)^3)^0.5/3600</f>
        <v>11.9807062429018</v>
      </c>
      <c r="AN22" s="35" t="n">
        <f aca="false">AM22/24</f>
        <v>0.49919609345424</v>
      </c>
      <c r="AO22" s="35" t="n">
        <f aca="false">AN22/365</f>
        <v>0.00136766053001162</v>
      </c>
    </row>
    <row r="23" customFormat="false" ht="15.2" hidden="false" customHeight="false" outlineLevel="0" collapsed="false">
      <c r="A23" s="1" t="n">
        <v>6</v>
      </c>
      <c r="B23" s="1" t="s">
        <v>74</v>
      </c>
      <c r="C23" s="1" t="s">
        <v>74</v>
      </c>
      <c r="D23" s="30" t="n">
        <v>6.74400794893737E+018</v>
      </c>
      <c r="E23" s="30" t="n">
        <v>2600000000000</v>
      </c>
      <c r="F23" s="18" t="n">
        <v>0</v>
      </c>
      <c r="G23" s="30" t="n">
        <f aca="false">170/2</f>
        <v>85</v>
      </c>
      <c r="H23" s="36" t="n">
        <v>11895.9</v>
      </c>
      <c r="I23" s="36" t="n">
        <v>11461000</v>
      </c>
      <c r="J23" s="36" t="n">
        <v>9600880</v>
      </c>
      <c r="K23" s="36" t="n">
        <f aca="false">I23*2-J23</f>
        <v>13321120</v>
      </c>
      <c r="L23" s="36" t="n">
        <v>71534999.03</v>
      </c>
      <c r="P23" s="22" t="n">
        <f aca="false">Q23*R23</f>
        <v>1.10698392816756E+034</v>
      </c>
      <c r="Q23" s="32" t="n">
        <f aca="false">D23*$N$6^2</f>
        <v>7.85528937226774E+036</v>
      </c>
      <c r="R23" s="32" t="n">
        <f aca="false">$N$5*($D$17+D23)</f>
        <v>0.00140922106838693</v>
      </c>
      <c r="S23" s="32" t="n">
        <f aca="false">$P23/J23</f>
        <v>1.15300256660594E+027</v>
      </c>
      <c r="T23" s="32" t="n">
        <f aca="false">$P23/K23</f>
        <v>8.30999141339138E+026</v>
      </c>
      <c r="U23" s="32" t="n">
        <f aca="false">$P23/I23</f>
        <v>9.65870280226474E+026</v>
      </c>
      <c r="V23" s="32" t="n">
        <f aca="false">(S23/$D23)^0.5</f>
        <v>13075.433620096</v>
      </c>
      <c r="W23" s="32" t="n">
        <f aca="false">(T23/$D23)^0.5</f>
        <v>11100.4670177111</v>
      </c>
      <c r="X23" s="32" t="n">
        <f aca="false">(U23/$D23)^0.5</f>
        <v>11967.4153648205</v>
      </c>
      <c r="Y23" s="32" t="n">
        <f aca="false">2*PI()*J23/V23</f>
        <v>4613.54551632465</v>
      </c>
      <c r="Z23" s="32" t="n">
        <f aca="false">2*PI()*K23/W23</f>
        <v>7540.13910636662</v>
      </c>
      <c r="AA23" s="32" t="n">
        <f aca="false">2*PI()*$I23/X23</f>
        <v>6017.30487413941</v>
      </c>
      <c r="AB23" s="32" t="n">
        <f aca="false">S23-U23</f>
        <v>1.87132286379464E+026</v>
      </c>
      <c r="AC23" s="33" t="n">
        <v>5</v>
      </c>
      <c r="AD23" s="32" t="n">
        <f aca="false">D23/AC23</f>
        <v>1.34880158978747E+018</v>
      </c>
      <c r="AE23" s="32" t="n">
        <f aca="false">(AB23/AD23)^0.5</f>
        <v>11778.7804630603</v>
      </c>
      <c r="AF23" s="32" t="n">
        <f aca="false">(AD23/((4/3)*PI()*E23))^(1/3)</f>
        <v>49.8458153071182</v>
      </c>
      <c r="AG23" s="34" t="n">
        <f aca="false">AA23</f>
        <v>6017.30487413941</v>
      </c>
      <c r="AH23" s="35" t="n">
        <f aca="false">AG23/24</f>
        <v>250.721036422476</v>
      </c>
      <c r="AI23" s="35" t="n">
        <f aca="false">AG23/24/365</f>
        <v>0.686906949102673</v>
      </c>
      <c r="AJ23" s="34" t="n">
        <f aca="false">L23/H23</f>
        <v>6013.4163056179</v>
      </c>
      <c r="AK23" s="35" t="n">
        <f aca="false">AJ23/24</f>
        <v>250.559012734079</v>
      </c>
      <c r="AL23" s="35" t="n">
        <f aca="false">AJ23/24/365</f>
        <v>0.686463048586518</v>
      </c>
      <c r="AM23" s="34" t="n">
        <f aca="false">((4*PI()^2/(6.67384*10^(-11)))/($D$17)*(I23*1000)^3)^0.5/3600</f>
        <v>6016.7264179294</v>
      </c>
      <c r="AN23" s="35" t="n">
        <f aca="false">AM23/24</f>
        <v>250.696934080392</v>
      </c>
      <c r="AO23" s="35" t="n">
        <f aca="false">AN23/365</f>
        <v>0.686840915288745</v>
      </c>
    </row>
    <row r="24" customFormat="false" ht="15.2" hidden="false" customHeight="false" outlineLevel="0" collapsed="false">
      <c r="A24" s="1" t="n">
        <v>7</v>
      </c>
      <c r="B24" s="1" t="s">
        <v>74</v>
      </c>
      <c r="C24" s="1" t="s">
        <v>75</v>
      </c>
      <c r="D24" s="30" t="n">
        <v>8.69227691196372E+017</v>
      </c>
      <c r="E24" s="30" t="n">
        <v>2600000000000</v>
      </c>
      <c r="F24" s="18" t="n">
        <v>0</v>
      </c>
      <c r="G24" s="30" t="n">
        <v>86</v>
      </c>
      <c r="H24" s="36" t="n">
        <v>11697.5</v>
      </c>
      <c r="I24" s="36" t="n">
        <v>11741000</v>
      </c>
      <c r="J24" s="36" t="n">
        <v>9188507</v>
      </c>
      <c r="K24" s="36" t="n">
        <f aca="false">I24*2-J24</f>
        <v>14293493</v>
      </c>
      <c r="L24" s="36" t="n">
        <v>72891344.3</v>
      </c>
      <c r="P24" s="22" t="n">
        <f aca="false">Q24*R24</f>
        <v>1.42677928077781E+033</v>
      </c>
      <c r="Q24" s="32" t="n">
        <f aca="false">D24*$N$6^2</f>
        <v>1.01245951909229E+036</v>
      </c>
      <c r="R24" s="32" t="n">
        <f aca="false">$N$5*($D$17+D24)</f>
        <v>0.00140922106402534</v>
      </c>
      <c r="S24" s="32" t="n">
        <f aca="false">$P24/J24</f>
        <v>1.55278684641347E+026</v>
      </c>
      <c r="T24" s="32" t="n">
        <f aca="false">$P24/K24</f>
        <v>9.98201965592185E+025</v>
      </c>
      <c r="U24" s="32" t="n">
        <f aca="false">$P24/I24</f>
        <v>1.21521103890453E+026</v>
      </c>
      <c r="V24" s="32" t="n">
        <f aca="false">(S24/$D24)^0.5</f>
        <v>13365.6210967504</v>
      </c>
      <c r="W24" s="32" t="n">
        <f aca="false">(T24/$D24)^0.5</f>
        <v>10716.2400553542</v>
      </c>
      <c r="X24" s="32" t="n">
        <f aca="false">(U24/$D24)^0.5</f>
        <v>11823.8544871156</v>
      </c>
      <c r="Y24" s="32" t="n">
        <f aca="false">2*PI()*J24/V24</f>
        <v>4319.52183586543</v>
      </c>
      <c r="Z24" s="32" t="n">
        <f aca="false">2*PI()*K24/W24</f>
        <v>8380.61341869646</v>
      </c>
      <c r="AA24" s="32" t="n">
        <f aca="false">2*PI()*$I24/X24</f>
        <v>6239.15650957846</v>
      </c>
      <c r="AB24" s="32" t="n">
        <f aca="false">S24-U24</f>
        <v>3.3757580750894E+025</v>
      </c>
      <c r="AC24" s="33" t="n">
        <v>4</v>
      </c>
      <c r="AD24" s="32" t="n">
        <f aca="false">D24/AC24</f>
        <v>2.17306922799093E+017</v>
      </c>
      <c r="AE24" s="32" t="n">
        <f aca="false">(AB24/AD24)^0.5</f>
        <v>12463.7542288694</v>
      </c>
      <c r="AF24" s="32" t="n">
        <f aca="false">(AD24/((4/3)*PI()*E24))^(1/3)</f>
        <v>27.1229673746193</v>
      </c>
      <c r="AG24" s="34" t="n">
        <f aca="false">AA24</f>
        <v>6239.15650957846</v>
      </c>
      <c r="AH24" s="35" t="n">
        <f aca="false">AG24/24</f>
        <v>259.964854565769</v>
      </c>
      <c r="AI24" s="35" t="n">
        <f aca="false">AG24/24/365</f>
        <v>0.712232478262381</v>
      </c>
      <c r="AJ24" s="34" t="n">
        <f aca="false">L24/H24</f>
        <v>6231.36091472537</v>
      </c>
      <c r="AK24" s="35" t="n">
        <f aca="false">AJ24/24</f>
        <v>259.640038113557</v>
      </c>
      <c r="AL24" s="35" t="n">
        <f aca="false">AJ24/24/365</f>
        <v>0.711342570174129</v>
      </c>
      <c r="AM24" s="34" t="n">
        <f aca="false">((4*PI()^2/(6.67384*10^(-11)))/($D$17)*(I24*1000)^3)^0.5/3600</f>
        <v>6238.5567166485</v>
      </c>
      <c r="AN24" s="35" t="n">
        <f aca="false">AM24/24</f>
        <v>259.939863193687</v>
      </c>
      <c r="AO24" s="35" t="n">
        <f aca="false">AN24/365</f>
        <v>0.712164008749828</v>
      </c>
    </row>
    <row r="25" customFormat="false" ht="15.2" hidden="false" customHeight="false" outlineLevel="0" collapsed="false">
      <c r="A25" s="1" t="n">
        <v>8</v>
      </c>
      <c r="B25" s="1" t="s">
        <v>76</v>
      </c>
      <c r="C25" s="1" t="s">
        <v>77</v>
      </c>
      <c r="D25" s="30" t="n">
        <v>2.99733686619439E+017</v>
      </c>
      <c r="E25" s="30" t="n">
        <v>2600000000000</v>
      </c>
      <c r="F25" s="30" t="n">
        <v>0</v>
      </c>
      <c r="G25" s="30" t="n">
        <f aca="false">60/2</f>
        <v>30</v>
      </c>
      <c r="H25" s="36" t="n">
        <v>7957.4</v>
      </c>
      <c r="I25" s="36" t="n">
        <v>23624000</v>
      </c>
      <c r="J25" s="36" t="n">
        <v>13961784</v>
      </c>
      <c r="K25" s="36" t="n">
        <f aca="false">I25*2-J25</f>
        <v>33286216</v>
      </c>
      <c r="L25" s="36" t="n">
        <v>142016762.95</v>
      </c>
      <c r="P25" s="22" t="n">
        <f aca="false">Q25*R25</f>
        <v>4.91992855293014E+032</v>
      </c>
      <c r="Q25" s="32" t="n">
        <f aca="false">D25*$N$6^2</f>
        <v>3.49123972100789E+035</v>
      </c>
      <c r="R25" s="32" t="n">
        <f aca="false">$N$5*($D$17+D25)</f>
        <v>0.00140922106360253</v>
      </c>
      <c r="S25" s="32" t="n">
        <f aca="false">$P25/J25</f>
        <v>3.52385379470857E+025</v>
      </c>
      <c r="T25" s="32" t="n">
        <f aca="false">$P25/K25</f>
        <v>1.47806784433837E+025</v>
      </c>
      <c r="U25" s="32" t="n">
        <f aca="false">$P25/I25</f>
        <v>2.08259759267276E+025</v>
      </c>
      <c r="V25" s="32" t="n">
        <f aca="false">(S25/$D25)^0.5</f>
        <v>10842.7929040525</v>
      </c>
      <c r="W25" s="32" t="n">
        <f aca="false">(T25/$D25)^0.5</f>
        <v>7022.3004483765</v>
      </c>
      <c r="X25" s="32" t="n">
        <f aca="false">(U25/$D25)^0.5</f>
        <v>8335.56232982885</v>
      </c>
      <c r="Y25" s="32" t="n">
        <f aca="false">2*PI()*J25/V25</f>
        <v>8090.57932463394</v>
      </c>
      <c r="Z25" s="32" t="n">
        <f aca="false">2*PI()*K25/W25</f>
        <v>29782.7563546015</v>
      </c>
      <c r="AA25" s="32" t="n">
        <f aca="false">2*PI()*$I25/X25</f>
        <v>17807.3132709522</v>
      </c>
      <c r="AB25" s="32" t="n">
        <f aca="false">S25-U25</f>
        <v>1.4412562020358E+025</v>
      </c>
      <c r="AC25" s="33" t="n">
        <v>2</v>
      </c>
      <c r="AD25" s="32" t="n">
        <f aca="false">D25/AC25</f>
        <v>1.4986684330972E+017</v>
      </c>
      <c r="AE25" s="32" t="n">
        <f aca="false">(AB25/AD25)^0.5</f>
        <v>9806.58540020025</v>
      </c>
      <c r="AF25" s="32" t="n">
        <f aca="false">(AD25/((4/3)*PI()*E25))^(1/3)</f>
        <v>23.9633685694379</v>
      </c>
      <c r="AG25" s="34" t="n">
        <f aca="false">AA25</f>
        <v>17807.3132709522</v>
      </c>
      <c r="AH25" s="35" t="n">
        <f aca="false">AG25/24</f>
        <v>741.971386289676</v>
      </c>
      <c r="AI25" s="35" t="n">
        <f aca="false">AG25/24/365</f>
        <v>2.03279831860185</v>
      </c>
      <c r="AJ25" s="34" t="n">
        <f aca="false">L25/H25</f>
        <v>17847.1313431523</v>
      </c>
      <c r="AK25" s="35" t="n">
        <f aca="false">AJ25/24</f>
        <v>743.630472631345</v>
      </c>
      <c r="AL25" s="35" t="n">
        <f aca="false">AJ25/24/365</f>
        <v>2.03734376063382</v>
      </c>
      <c r="AM25" s="34" t="n">
        <f aca="false">((4*PI()^2/(6.67384*10^(-11)))/($D$17)*(I25*1000)^3)^0.5/3600</f>
        <v>17805.6013861405</v>
      </c>
      <c r="AN25" s="35" t="n">
        <f aca="false">AM25/24</f>
        <v>741.900057755852</v>
      </c>
      <c r="AO25" s="35" t="n">
        <f aca="false">AN25/365</f>
        <v>2.03260289796124</v>
      </c>
    </row>
    <row r="26" customFormat="false" ht="15.2" hidden="false" customHeight="false" outlineLevel="0" collapsed="false">
      <c r="A26" s="1" t="n">
        <v>9</v>
      </c>
      <c r="B26" s="1" t="s">
        <v>76</v>
      </c>
      <c r="C26" s="1" t="s">
        <v>78</v>
      </c>
      <c r="D26" s="30" t="n">
        <v>74933421654859700</v>
      </c>
      <c r="E26" s="30" t="n">
        <v>2600000000000</v>
      </c>
      <c r="F26" s="30" t="n">
        <v>0</v>
      </c>
      <c r="G26" s="30" t="n">
        <f aca="false">38/2</f>
        <v>19</v>
      </c>
      <c r="H26" s="36" t="n">
        <v>8128.2</v>
      </c>
      <c r="I26" s="36" t="n">
        <v>23939000</v>
      </c>
      <c r="J26" s="36" t="n">
        <v>17966220</v>
      </c>
      <c r="K26" s="36" t="n">
        <f aca="false">I26*2-J26</f>
        <v>29911780</v>
      </c>
      <c r="L26" s="36" t="n">
        <v>148044303.08</v>
      </c>
      <c r="P26" s="22" t="n">
        <f aca="false">Q26*R26</f>
        <v>1.22998213808686E+032</v>
      </c>
      <c r="Q26" s="32" t="n">
        <f aca="false">D26*$N$6^2</f>
        <v>8.72809930251972E+034</v>
      </c>
      <c r="R26" s="32" t="n">
        <f aca="false">$N$5*($D$17+D26)</f>
        <v>0.00140922106343563</v>
      </c>
      <c r="S26" s="32" t="n">
        <f aca="false">$P26/J26</f>
        <v>6.84608191420824E+024</v>
      </c>
      <c r="T26" s="32" t="n">
        <f aca="false">$P26/K26</f>
        <v>4.11203257742222E+024</v>
      </c>
      <c r="U26" s="32" t="n">
        <f aca="false">$P26/I26</f>
        <v>5.13798461960343E+024</v>
      </c>
      <c r="V26" s="32" t="n">
        <f aca="false">(S26/$D26)^0.5</f>
        <v>9558.35736096184</v>
      </c>
      <c r="W26" s="32" t="n">
        <f aca="false">(T26/$D26)^0.5</f>
        <v>7407.82119867667</v>
      </c>
      <c r="X26" s="32" t="n">
        <f aca="false">(U26/$D26)^0.5</f>
        <v>8280.5392086409</v>
      </c>
      <c r="Y26" s="32" t="n">
        <f aca="false">2*PI()*J26/V26</f>
        <v>11810.0930177187</v>
      </c>
      <c r="Z26" s="32" t="n">
        <f aca="false">2*PI()*K26/W26</f>
        <v>25370.652391173</v>
      </c>
      <c r="AA26" s="32" t="n">
        <f aca="false">2*PI()*$I26/X26</f>
        <v>18164.6592424335</v>
      </c>
      <c r="AB26" s="32" t="n">
        <f aca="false">S26-U26</f>
        <v>1.70809729460482E+024</v>
      </c>
      <c r="AC26" s="33" t="n">
        <v>4</v>
      </c>
      <c r="AD26" s="32" t="n">
        <f aca="false">D26/AC26</f>
        <v>18733355413714900</v>
      </c>
      <c r="AE26" s="32" t="n">
        <f aca="false">(AB26/AD26)^0.5</f>
        <v>9548.79381995743</v>
      </c>
      <c r="AF26" s="32" t="n">
        <f aca="false">(AD26/((4/3)*PI()*E26))^(1/3)</f>
        <v>11.981684284719</v>
      </c>
      <c r="AG26" s="34" t="n">
        <f aca="false">AA26</f>
        <v>18164.6592424335</v>
      </c>
      <c r="AH26" s="35" t="n">
        <f aca="false">AG26/24</f>
        <v>756.860801768064</v>
      </c>
      <c r="AI26" s="35" t="n">
        <f aca="false">AG26/24/365</f>
        <v>2.07359123772072</v>
      </c>
      <c r="AJ26" s="34" t="n">
        <f aca="false">L26/H26</f>
        <v>18213.6639206712</v>
      </c>
      <c r="AK26" s="35" t="n">
        <f aca="false">AJ26/24</f>
        <v>758.902663361302</v>
      </c>
      <c r="AL26" s="35" t="n">
        <f aca="false">AJ26/24/365</f>
        <v>2.07918537907206</v>
      </c>
      <c r="AM26" s="34" t="n">
        <f aca="false">((4*PI()^2/(6.67384*10^(-11)))/($D$17)*(I26*1000)^3)^0.5/3600</f>
        <v>18162.9130035177</v>
      </c>
      <c r="AN26" s="35" t="n">
        <f aca="false">AM26/24</f>
        <v>756.788041813237</v>
      </c>
      <c r="AO26" s="35" t="n">
        <f aca="false">AN26/365</f>
        <v>2.07339189537873</v>
      </c>
    </row>
    <row r="27" customFormat="false" ht="15.2" hidden="false" customHeight="false" outlineLevel="0" collapsed="false">
      <c r="A27" s="1" t="n">
        <v>10</v>
      </c>
      <c r="B27" s="1" t="s">
        <v>74</v>
      </c>
      <c r="C27" s="1" t="s">
        <v>79</v>
      </c>
      <c r="D27" s="30" t="n">
        <v>62944074190082100</v>
      </c>
      <c r="E27" s="30" t="n">
        <v>2600000000000</v>
      </c>
      <c r="F27" s="30" t="n">
        <v>0</v>
      </c>
      <c r="G27" s="30" t="n">
        <f aca="false">36/2</f>
        <v>18</v>
      </c>
      <c r="H27" s="36" t="n">
        <v>11797</v>
      </c>
      <c r="I27" s="36" t="n">
        <v>11717000</v>
      </c>
      <c r="J27" s="36" t="n">
        <v>10400009</v>
      </c>
      <c r="K27" s="36" t="n">
        <f aca="false">I27*2-J27</f>
        <v>13033991</v>
      </c>
      <c r="L27" s="36" t="n">
        <v>73387003.9</v>
      </c>
      <c r="P27" s="22" t="n">
        <f aca="false">Q27*R27</f>
        <v>1.03318499598644E+032</v>
      </c>
      <c r="Q27" s="32" t="n">
        <f aca="false">D27*$N$6^2</f>
        <v>7.33160341411656E+034</v>
      </c>
      <c r="R27" s="32" t="n">
        <f aca="false">$N$5*($D$17+D27)</f>
        <v>0.00140922106342673</v>
      </c>
      <c r="S27" s="32" t="n">
        <f aca="false">$P27/J27</f>
        <v>9.9344625181232E+024</v>
      </c>
      <c r="T27" s="32" t="n">
        <f aca="false">$P27/K27</f>
        <v>7.92685061687122E+024</v>
      </c>
      <c r="U27" s="32" t="n">
        <f aca="false">$P27/I27</f>
        <v>8.81782876151267E+024</v>
      </c>
      <c r="V27" s="32" t="n">
        <f aca="false">(S27/$D27)^0.5</f>
        <v>12563.0405833752</v>
      </c>
      <c r="W27" s="32" t="n">
        <f aca="false">(T27/$D27)^0.5</f>
        <v>11222.0684110785</v>
      </c>
      <c r="X27" s="32" t="n">
        <f aca="false">(U27/$D27)^0.5</f>
        <v>11835.9577253246</v>
      </c>
      <c r="Y27" s="32" t="n">
        <f aca="false">2*PI()*J27/V27</f>
        <v>5201.38284276558</v>
      </c>
      <c r="Z27" s="32" t="n">
        <f aca="false">2*PI()*K27/W27</f>
        <v>7297.67256313139</v>
      </c>
      <c r="AA27" s="32" t="n">
        <f aca="false">2*PI()*$I27/X27</f>
        <v>6220.03592381065</v>
      </c>
      <c r="AB27" s="32" t="n">
        <f aca="false">S27-U27</f>
        <v>1.11663375661053E+024</v>
      </c>
      <c r="AC27" s="33" t="n">
        <v>8</v>
      </c>
      <c r="AD27" s="32" t="n">
        <f aca="false">D27/AC27</f>
        <v>7868009273760260</v>
      </c>
      <c r="AE27" s="32" t="n">
        <f aca="false">(AB27/AD27)^0.5</f>
        <v>11913.0494580898</v>
      </c>
      <c r="AF27" s="32" t="n">
        <f aca="false">(AD27/((4/3)*PI()*E27))^(1/3)</f>
        <v>8.97293045922017</v>
      </c>
      <c r="AG27" s="34" t="n">
        <f aca="false">AA27</f>
        <v>6220.03592381065</v>
      </c>
      <c r="AH27" s="35" t="n">
        <f aca="false">AG27/24</f>
        <v>259.168163492111</v>
      </c>
      <c r="AI27" s="35" t="n">
        <f aca="false">AG27/24/365</f>
        <v>0.710049762992084</v>
      </c>
      <c r="AJ27" s="34" t="n">
        <f aca="false">L27/H27</f>
        <v>6220.8191828431</v>
      </c>
      <c r="AK27" s="35" t="n">
        <f aca="false">AJ27/24</f>
        <v>259.200799285129</v>
      </c>
      <c r="AL27" s="35" t="n">
        <f aca="false">AJ27/24/365</f>
        <v>0.710139176123641</v>
      </c>
      <c r="AM27" s="34" t="n">
        <f aca="false">((4*PI()^2/(6.67384*10^(-11)))/($D$17)*(I27*1000)^3)^0.5/3600</f>
        <v>6219.43796769158</v>
      </c>
      <c r="AN27" s="35" t="n">
        <f aca="false">AM27/24</f>
        <v>259.143248653816</v>
      </c>
      <c r="AO27" s="35" t="n">
        <f aca="false">AN27/365</f>
        <v>0.709981503161139</v>
      </c>
    </row>
    <row r="28" customFormat="false" ht="15.2" hidden="false" customHeight="false" outlineLevel="0" collapsed="false">
      <c r="A28" s="1" t="n">
        <v>11</v>
      </c>
      <c r="B28" s="1" t="s">
        <v>80</v>
      </c>
      <c r="C28" s="1" t="s">
        <v>81</v>
      </c>
      <c r="D28" s="30" t="n">
        <v>1.31882822112553E+017</v>
      </c>
      <c r="E28" s="30" t="n">
        <v>2600000000000</v>
      </c>
      <c r="F28" s="30" t="n">
        <v>0</v>
      </c>
      <c r="G28" s="30" t="n">
        <f aca="false">46/2</f>
        <v>23</v>
      </c>
      <c r="H28" s="36" t="n">
        <v>8210.2</v>
      </c>
      <c r="I28" s="36" t="n">
        <v>23404000</v>
      </c>
      <c r="J28" s="36" t="n">
        <v>17475767</v>
      </c>
      <c r="K28" s="36" t="n">
        <f aca="false">I28*2-J28</f>
        <v>29332233</v>
      </c>
      <c r="L28" s="36" t="n">
        <v>144663765.05</v>
      </c>
      <c r="P28" s="22" t="n">
        <f aca="false">Q28*R28</f>
        <v>2.16476856309783E+032</v>
      </c>
      <c r="Q28" s="32" t="n">
        <f aca="false">D28*$N$6^2</f>
        <v>1.53614547724347E+035</v>
      </c>
      <c r="R28" s="32" t="n">
        <f aca="false">$N$5*($D$17+D28)</f>
        <v>0.00140922106347791</v>
      </c>
      <c r="S28" s="32" t="n">
        <f aca="false">$P28/J28</f>
        <v>1.23872592436019E+025</v>
      </c>
      <c r="T28" s="32" t="n">
        <f aca="false">$P28/K28</f>
        <v>7.38016966897075E+024</v>
      </c>
      <c r="U28" s="32" t="n">
        <f aca="false">$P28/I28</f>
        <v>9.24956658305345E+024</v>
      </c>
      <c r="V28" s="32" t="n">
        <f aca="false">(S28/$D28)^0.5</f>
        <v>9691.55572910262</v>
      </c>
      <c r="W28" s="32" t="n">
        <f aca="false">(T28/$D28)^0.5</f>
        <v>7480.64520274864</v>
      </c>
      <c r="X28" s="32" t="n">
        <f aca="false">(U28/$D28)^0.5</f>
        <v>8374.64826170578</v>
      </c>
      <c r="Y28" s="32" t="n">
        <f aca="false">2*PI()*J28/V28</f>
        <v>11329.8097349187</v>
      </c>
      <c r="Z28" s="32" t="n">
        <f aca="false">2*PI()*K28/W28</f>
        <v>24636.8929974984</v>
      </c>
      <c r="AA28" s="32" t="n">
        <f aca="false">2*PI()*$I28/X28</f>
        <v>17559.1456899324</v>
      </c>
      <c r="AB28" s="32" t="n">
        <f aca="false">S28-U28</f>
        <v>3.13769266054844E+024</v>
      </c>
      <c r="AC28" s="33" t="n">
        <v>6</v>
      </c>
      <c r="AD28" s="32" t="n">
        <f aca="false">D28/AC28</f>
        <v>21980470352092200</v>
      </c>
      <c r="AE28" s="32" t="n">
        <f aca="false">(AB28/AD28)^0.5</f>
        <v>11947.7660530352</v>
      </c>
      <c r="AF28" s="32" t="n">
        <f aca="false">(AD28/((4/3)*PI()*E28))^(1/3)</f>
        <v>12.6374177320575</v>
      </c>
      <c r="AG28" s="34" t="n">
        <f aca="false">AA28</f>
        <v>17559.1456899324</v>
      </c>
      <c r="AH28" s="35" t="n">
        <f aca="false">AG28/24</f>
        <v>731.631070413851</v>
      </c>
      <c r="AI28" s="35" t="n">
        <f aca="false">AG28/24/365</f>
        <v>2.00446868606535</v>
      </c>
      <c r="AJ28" s="34" t="n">
        <f aca="false">L28/H28</f>
        <v>17620.0049998782</v>
      </c>
      <c r="AK28" s="35" t="n">
        <f aca="false">AJ28/24</f>
        <v>734.166874994925</v>
      </c>
      <c r="AL28" s="35" t="n">
        <f aca="false">AJ28/24/365</f>
        <v>2.01141609587651</v>
      </c>
      <c r="AM28" s="34" t="n">
        <f aca="false">((4*PI()^2/(6.67384*10^(-11)))/($D$17)*(I28*1000)^3)^0.5/3600</f>
        <v>17557.4576616386</v>
      </c>
      <c r="AN28" s="35" t="n">
        <f aca="false">AM28/24</f>
        <v>731.56073590161</v>
      </c>
      <c r="AO28" s="35" t="n">
        <f aca="false">AN28/365</f>
        <v>2.00427598877153</v>
      </c>
    </row>
    <row r="29" customFormat="false" ht="15.2" hidden="false" customHeight="false" outlineLevel="0" collapsed="false">
      <c r="A29" s="1" t="n">
        <v>12</v>
      </c>
      <c r="B29" s="1" t="s">
        <v>82</v>
      </c>
      <c r="C29" s="1" t="s">
        <v>83</v>
      </c>
      <c r="D29" s="30" t="n">
        <v>29973368661943900</v>
      </c>
      <c r="E29" s="30" t="n">
        <v>2600000000000</v>
      </c>
      <c r="F29" s="30" t="n">
        <v>0</v>
      </c>
      <c r="G29" s="30" t="n">
        <f aca="false">28/2</f>
        <v>14</v>
      </c>
      <c r="H29" s="36" t="n">
        <v>8712</v>
      </c>
      <c r="I29" s="36" t="n">
        <v>21276000</v>
      </c>
      <c r="J29" s="36" t="n">
        <v>16095294</v>
      </c>
      <c r="K29" s="36" t="n">
        <f aca="false">I29*2-J29</f>
        <v>26456706</v>
      </c>
      <c r="L29" s="36" t="n">
        <v>131676895.83</v>
      </c>
      <c r="P29" s="22" t="n">
        <f aca="false">Q29*R29</f>
        <v>4.91992855223092E+031</v>
      </c>
      <c r="Q29" s="32" t="n">
        <f aca="false">D29*$N$6^2</f>
        <v>3.49123972100789E+034</v>
      </c>
      <c r="R29" s="32" t="n">
        <f aca="false">$N$5*($D$17+D29)</f>
        <v>0.00140922106340225</v>
      </c>
      <c r="S29" s="32" t="n">
        <f aca="false">$P29/J29</f>
        <v>3.05674972587076E+024</v>
      </c>
      <c r="T29" s="32" t="n">
        <f aca="false">$P29/K29</f>
        <v>1.85961493174204E+024</v>
      </c>
      <c r="U29" s="32" t="n">
        <f aca="false">$P29/I29</f>
        <v>2.31243116762123E+024</v>
      </c>
      <c r="V29" s="32" t="n">
        <f aca="false">(S29/$D29)^0.5</f>
        <v>10098.6230876659</v>
      </c>
      <c r="W29" s="32" t="n">
        <f aca="false">(T29/$D29)^0.5</f>
        <v>7876.68965917555</v>
      </c>
      <c r="X29" s="32" t="n">
        <f aca="false">(U29/$D29)^0.5</f>
        <v>8783.48025692485</v>
      </c>
      <c r="Y29" s="32" t="n">
        <f aca="false">2*PI()*J29/V29</f>
        <v>10014.2082636049</v>
      </c>
      <c r="Z29" s="32" t="n">
        <f aca="false">2*PI()*K29/W29</f>
        <v>21104.3463191324</v>
      </c>
      <c r="AA29" s="32" t="n">
        <f aca="false">2*PI()*$I29/X29</f>
        <v>15219.5993712355</v>
      </c>
      <c r="AB29" s="32" t="n">
        <f aca="false">S29-U29</f>
        <v>7.44318558249529E+023</v>
      </c>
      <c r="AC29" s="33" t="n">
        <v>4</v>
      </c>
      <c r="AD29" s="32" t="n">
        <f aca="false">D29/AC29</f>
        <v>7493342165485970</v>
      </c>
      <c r="AE29" s="32" t="n">
        <f aca="false">(AB29/AD29)^0.5</f>
        <v>9966.47637692501</v>
      </c>
      <c r="AF29" s="32" t="n">
        <f aca="false">(AD29/((4/3)*PI()*E29))^(1/3)</f>
        <v>8.82818046233383</v>
      </c>
      <c r="AG29" s="34" t="n">
        <f aca="false">AA29</f>
        <v>15219.5993712355</v>
      </c>
      <c r="AH29" s="35" t="n">
        <f aca="false">AG29/24</f>
        <v>634.14997380148</v>
      </c>
      <c r="AI29" s="35" t="n">
        <f aca="false">AG29/24/365</f>
        <v>1.7373971884972</v>
      </c>
      <c r="AJ29" s="34" t="n">
        <f aca="false">L29/H29</f>
        <v>15114.4278960055</v>
      </c>
      <c r="AK29" s="35" t="n">
        <f aca="false">AJ29/24</f>
        <v>629.76782900023</v>
      </c>
      <c r="AL29" s="35" t="n">
        <f aca="false">AJ29/24/365</f>
        <v>1.7253913123294</v>
      </c>
      <c r="AM29" s="34" t="n">
        <f aca="false">((4*PI()^2/(6.67384*10^(-11)))/($D$17)*(I29*1000)^3)^0.5/3600</f>
        <v>15218.1362521302</v>
      </c>
      <c r="AN29" s="35" t="n">
        <f aca="false">AM29/24</f>
        <v>634.089010505424</v>
      </c>
      <c r="AO29" s="35" t="n">
        <f aca="false">AN29/365</f>
        <v>1.73723016576829</v>
      </c>
    </row>
    <row r="30" customFormat="false" ht="15.2" hidden="false" customHeight="false" outlineLevel="0" collapsed="false">
      <c r="A30" s="1" t="n">
        <v>13</v>
      </c>
      <c r="B30" s="1" t="s">
        <v>74</v>
      </c>
      <c r="C30" s="1" t="s">
        <v>84</v>
      </c>
      <c r="D30" s="30" t="n">
        <v>10940279961609500</v>
      </c>
      <c r="E30" s="30" t="n">
        <v>2600000000000</v>
      </c>
      <c r="F30" s="30" t="n">
        <v>0</v>
      </c>
      <c r="G30" s="30" t="n">
        <f aca="false">10/2</f>
        <v>5</v>
      </c>
      <c r="H30" s="36" t="n">
        <v>12051</v>
      </c>
      <c r="I30" s="36" t="n">
        <v>11165000</v>
      </c>
      <c r="J30" s="36" t="n">
        <v>9338406</v>
      </c>
      <c r="K30" s="36" t="n">
        <f aca="false">I30*2-J30</f>
        <v>12991594</v>
      </c>
      <c r="L30" s="36" t="n">
        <v>69679979.34</v>
      </c>
      <c r="P30" s="22" t="n">
        <f aca="false">Q30*R30</f>
        <v>1.79577398720361E+031</v>
      </c>
      <c r="Q30" s="32" t="n">
        <f aca="false">D30*$N$6^2</f>
        <v>1.2743025447591E+034</v>
      </c>
      <c r="R30" s="32" t="n">
        <f aca="false">$N$5*($D$17+D30)</f>
        <v>0.00140922106338812</v>
      </c>
      <c r="S30" s="32" t="n">
        <f aca="false">$P30/J30</f>
        <v>1.92299840808336E+024</v>
      </c>
      <c r="T30" s="32" t="n">
        <f aca="false">$P30/K30</f>
        <v>1.38225839508501E+024</v>
      </c>
      <c r="U30" s="32" t="n">
        <f aca="false">$P30/I30</f>
        <v>1.60839586852092E+024</v>
      </c>
      <c r="V30" s="32" t="n">
        <f aca="false">(S30/$D30)^0.5</f>
        <v>13257.9154328781</v>
      </c>
      <c r="W30" s="32" t="n">
        <f aca="false">(T30/$D30)^0.5</f>
        <v>11240.3646453056</v>
      </c>
      <c r="X30" s="32" t="n">
        <f aca="false">(U30/$D30)^0.5</f>
        <v>12125.0142188552</v>
      </c>
      <c r="Y30" s="32" t="n">
        <f aca="false">2*PI()*J30/V30</f>
        <v>4425.65316310366</v>
      </c>
      <c r="Z30" s="32" t="n">
        <f aca="false">2*PI()*K30/W30</f>
        <v>7262.09470185948</v>
      </c>
      <c r="AA30" s="32" t="n">
        <f aca="false">2*PI()*$I30/X30</f>
        <v>5785.70570627205</v>
      </c>
      <c r="AB30" s="32" t="n">
        <f aca="false">S30-U30</f>
        <v>3.14602539562438E+023</v>
      </c>
      <c r="AC30" s="33" t="n">
        <v>6</v>
      </c>
      <c r="AD30" s="32" t="n">
        <f aca="false">D30/AC30</f>
        <v>1823379993601580</v>
      </c>
      <c r="AE30" s="32" t="n">
        <f aca="false">(AB30/AD30)^0.5</f>
        <v>13135.3763138876</v>
      </c>
      <c r="AF30" s="32" t="n">
        <f aca="false">(AD30/((4/3)*PI()*E30))^(1/3)</f>
        <v>5.5115245050449</v>
      </c>
      <c r="AG30" s="34" t="n">
        <f aca="false">AA30</f>
        <v>5785.70570627205</v>
      </c>
      <c r="AH30" s="35" t="n">
        <f aca="false">AG30/24</f>
        <v>241.071071094669</v>
      </c>
      <c r="AI30" s="35" t="n">
        <f aca="false">AG30/24/365</f>
        <v>0.660468687930599</v>
      </c>
      <c r="AJ30" s="34" t="n">
        <f aca="false">L30/H30</f>
        <v>5782.09105800349</v>
      </c>
      <c r="AK30" s="35" t="n">
        <f aca="false">AJ30/24</f>
        <v>240.920460750145</v>
      </c>
      <c r="AL30" s="35" t="n">
        <f aca="false">AJ30/24/365</f>
        <v>0.660056056849713</v>
      </c>
      <c r="AM30" s="34" t="n">
        <f aca="false">((4*PI()^2/(6.67384*10^(-11)))/($D$17)*(I30*1000)^3)^0.5/3600</f>
        <v>5785.14950391799</v>
      </c>
      <c r="AN30" s="35" t="n">
        <f aca="false">AM30/24</f>
        <v>241.047895996583</v>
      </c>
      <c r="AO30" s="35" t="n">
        <f aca="false">AN30/365</f>
        <v>0.660405194511186</v>
      </c>
    </row>
    <row r="31" customFormat="false" ht="15.2" hidden="false" customHeight="false" outlineLevel="0" collapsed="false">
      <c r="A31" s="1" t="n">
        <v>14</v>
      </c>
      <c r="B31" s="1" t="s">
        <v>73</v>
      </c>
      <c r="C31" s="1" t="s">
        <v>85</v>
      </c>
      <c r="D31" s="30" t="n">
        <v>1.49866843309719E+018</v>
      </c>
      <c r="E31" s="30" t="n">
        <v>1450000000000</v>
      </c>
      <c r="F31" s="30" t="n">
        <v>0</v>
      </c>
      <c r="G31" s="30" t="n">
        <f aca="false">100/2</f>
        <v>50</v>
      </c>
      <c r="H31" s="36" t="n">
        <v>86057.5</v>
      </c>
      <c r="I31" s="36" t="n">
        <v>221900</v>
      </c>
      <c r="J31" s="36" t="n">
        <v>217995</v>
      </c>
      <c r="K31" s="36" t="n">
        <f aca="false">I31*2-J31</f>
        <v>225805</v>
      </c>
      <c r="L31" s="36" t="n">
        <v>1394130.84</v>
      </c>
      <c r="P31" s="22" t="n">
        <f aca="false">Q31*R31</f>
        <v>2.45996427801887E+033</v>
      </c>
      <c r="Q31" s="32" t="n">
        <f aca="false">D31*$N$6^2</f>
        <v>1.74561986050394E+036</v>
      </c>
      <c r="R31" s="32" t="n">
        <f aca="false">$N$5*($D$17+D31)</f>
        <v>0.00140922106449265</v>
      </c>
      <c r="S31" s="32" t="n">
        <f aca="false">$P31/J31</f>
        <v>1.12844986262019E+028</v>
      </c>
      <c r="T31" s="32" t="n">
        <f aca="false">$P31/K31</f>
        <v>1.08941975510678E+028</v>
      </c>
      <c r="U31" s="32" t="n">
        <f aca="false">$P31/I31</f>
        <v>1.10859138261328E+028</v>
      </c>
      <c r="V31" s="32" t="n">
        <f aca="false">(S31/$D31)^0.5</f>
        <v>86773.7475785208</v>
      </c>
      <c r="W31" s="32" t="n">
        <f aca="false">(T31/$D31)^0.5</f>
        <v>85259.9047837141</v>
      </c>
      <c r="X31" s="32" t="n">
        <f aca="false">(U31/$D31)^0.5</f>
        <v>86006.8356220107</v>
      </c>
      <c r="Y31" s="32" t="n">
        <f aca="false">2*PI()*J31/V31</f>
        <v>15.7847623188013</v>
      </c>
      <c r="Z31" s="32" t="n">
        <f aca="false">2*PI()*K31/W31</f>
        <v>16.640584597025</v>
      </c>
      <c r="AA31" s="32" t="n">
        <f aca="false">2*PI()*$I31/X31</f>
        <v>16.2107908002877</v>
      </c>
      <c r="AB31" s="32" t="n">
        <f aca="false">S31-U31</f>
        <v>1.98584800069033E+026</v>
      </c>
      <c r="AC31" s="33" t="n">
        <v>58</v>
      </c>
      <c r="AD31" s="32" t="n">
        <f aca="false">D31/AC31</f>
        <v>25839110915468800</v>
      </c>
      <c r="AE31" s="32" t="n">
        <f aca="false">(AB31/AD31)^0.5</f>
        <v>87666.6111831481</v>
      </c>
      <c r="AF31" s="32" t="n">
        <f aca="false">(AD31/((4/3)*PI()*E31))^(1/3)</f>
        <v>16.2034310295039</v>
      </c>
      <c r="AG31" s="34" t="n">
        <f aca="false">AA31</f>
        <v>16.2107908002877</v>
      </c>
      <c r="AH31" s="35" t="n">
        <f aca="false">AG31/24</f>
        <v>0.675449616678655</v>
      </c>
      <c r="AI31" s="35" t="n">
        <f aca="false">AG31/24/365</f>
        <v>0.00185054689501001</v>
      </c>
      <c r="AJ31" s="34" t="n">
        <f aca="false">L31/H31</f>
        <v>16.1999923307091</v>
      </c>
      <c r="AK31" s="35" t="n">
        <f aca="false">AJ31/24</f>
        <v>0.674999680446213</v>
      </c>
      <c r="AL31" s="35" t="n">
        <f aca="false">AJ31/24/365</f>
        <v>0.00184931419300332</v>
      </c>
      <c r="AM31" s="34" t="n">
        <f aca="false">((4*PI()^2/(6.67384*10^(-11)))/($D$17)*(I31*1000)^3)^0.5/3600</f>
        <v>16.2092324003777</v>
      </c>
      <c r="AN31" s="35" t="n">
        <f aca="false">AM31/24</f>
        <v>0.675384683349073</v>
      </c>
      <c r="AO31" s="35" t="n">
        <f aca="false">AN31/365</f>
        <v>0.00185036899547691</v>
      </c>
    </row>
    <row r="32" customFormat="false" ht="15.2" hidden="false" customHeight="false" outlineLevel="0" collapsed="false">
      <c r="A32" s="1" t="n">
        <v>15</v>
      </c>
      <c r="B32" s="1" t="s">
        <v>73</v>
      </c>
      <c r="C32" s="1" t="s">
        <v>86</v>
      </c>
      <c r="D32" s="30" t="n">
        <v>7493342165485970</v>
      </c>
      <c r="E32" s="30" t="n">
        <v>860000000000</v>
      </c>
      <c r="F32" s="30" t="n">
        <v>0</v>
      </c>
      <c r="G32" s="30" t="n">
        <f aca="false">20/2</f>
        <v>10</v>
      </c>
      <c r="H32" s="36" t="n">
        <v>113329.2</v>
      </c>
      <c r="I32" s="36" t="n">
        <v>129000</v>
      </c>
      <c r="J32" s="36" t="n">
        <v>128768</v>
      </c>
      <c r="K32" s="36" t="n">
        <f aca="false">I32*2-J32</f>
        <v>129232</v>
      </c>
      <c r="L32" s="36" t="n">
        <v>810530.25</v>
      </c>
      <c r="P32" s="22" t="n">
        <f aca="false">Q32*R32</f>
        <v>1.22998213804316E+031</v>
      </c>
      <c r="Q32" s="32" t="n">
        <f aca="false">D32*$N$6^2</f>
        <v>8.72809930251972E+033</v>
      </c>
      <c r="R32" s="32" t="n">
        <f aca="false">$N$5*($D$17+D32)</f>
        <v>0.00140922106338556</v>
      </c>
      <c r="S32" s="32" t="n">
        <f aca="false">$P32/J32</f>
        <v>9.5519239100022E+025</v>
      </c>
      <c r="T32" s="32" t="n">
        <f aca="false">$P32/K32</f>
        <v>9.51762828125513E+025</v>
      </c>
      <c r="U32" s="32" t="n">
        <f aca="false">$P32/I32</f>
        <v>9.53474525614855E+025</v>
      </c>
      <c r="V32" s="32" t="n">
        <f aca="false">(S32/$D32)^0.5</f>
        <v>112903.56235535</v>
      </c>
      <c r="W32" s="32" t="n">
        <f aca="false">(T32/$D32)^0.5</f>
        <v>112700.693248285</v>
      </c>
      <c r="X32" s="32" t="n">
        <f aca="false">(U32/$D32)^0.5</f>
        <v>112801.990983071</v>
      </c>
      <c r="Y32" s="32" t="n">
        <f aca="false">2*PI()*J32/V32</f>
        <v>7.16605560317438</v>
      </c>
      <c r="Z32" s="32" t="n">
        <f aca="false">2*PI()*K32/W32</f>
        <v>7.20482350386774</v>
      </c>
      <c r="AA32" s="32" t="n">
        <f aca="false">2*PI()*$I32/X32</f>
        <v>7.18543083825363</v>
      </c>
      <c r="AB32" s="32" t="n">
        <f aca="false">S32-U32</f>
        <v>1.71786538536467E+023</v>
      </c>
      <c r="AC32" s="33" t="n">
        <v>600</v>
      </c>
      <c r="AD32" s="32" t="n">
        <f aca="false">D32/AC32</f>
        <v>12488903609143.3</v>
      </c>
      <c r="AE32" s="32" t="n">
        <f aca="false">(AB32/AD32)^0.5</f>
        <v>117282.28199552</v>
      </c>
      <c r="AF32" s="32" t="n">
        <f aca="false">(AD32/((4/3)*PI()*E32))^(1/3)</f>
        <v>1.51348835708543</v>
      </c>
      <c r="AG32" s="34" t="n">
        <f aca="false">AA32</f>
        <v>7.18543083825363</v>
      </c>
      <c r="AH32" s="35" t="n">
        <f aca="false">AG32/24</f>
        <v>0.299392951593901</v>
      </c>
      <c r="AI32" s="35" t="n">
        <f aca="false">AG32/24/365</f>
        <v>0.000820254661901099</v>
      </c>
      <c r="AJ32" s="34" t="n">
        <f aca="false">L32/H32</f>
        <v>7.15199833758643</v>
      </c>
      <c r="AK32" s="35" t="n">
        <f aca="false">AJ32/24</f>
        <v>0.297999930732768</v>
      </c>
      <c r="AL32" s="35" t="n">
        <f aca="false">AJ32/24/365</f>
        <v>0.000816438166391145</v>
      </c>
      <c r="AM32" s="34" t="n">
        <f aca="false">((4*PI()^2/(6.67384*10^(-11)))/($D$17)*(I32*1000)^3)^0.5/3600</f>
        <v>7.18474007488131</v>
      </c>
      <c r="AN32" s="35" t="n">
        <f aca="false">AM32/24</f>
        <v>0.299364169786721</v>
      </c>
      <c r="AO32" s="35" t="n">
        <f aca="false">AN32/365</f>
        <v>0.000820175807634853</v>
      </c>
    </row>
    <row r="33" customFormat="false" ht="15.2" hidden="false" customHeight="false" outlineLevel="0" collapsed="false">
      <c r="A33" s="1" t="n">
        <v>16</v>
      </c>
      <c r="B33" s="1" t="s">
        <v>73</v>
      </c>
      <c r="C33" s="1" t="s">
        <v>87</v>
      </c>
      <c r="D33" s="30" t="n">
        <v>1.19893474647775E+017</v>
      </c>
      <c r="E33" s="30" t="n">
        <v>2600000000000</v>
      </c>
      <c r="F33" s="30" t="n">
        <v>0</v>
      </c>
      <c r="G33" s="30" t="n">
        <f aca="false">60/2</f>
        <v>30</v>
      </c>
      <c r="H33" s="36" t="n">
        <v>113594.3</v>
      </c>
      <c r="I33" s="36" t="n">
        <v>128000</v>
      </c>
      <c r="J33" s="36" t="n">
        <v>127846</v>
      </c>
      <c r="K33" s="36" t="n">
        <f aca="false">I33*2-J33</f>
        <v>128154</v>
      </c>
      <c r="L33" s="36" t="n">
        <v>804247.43</v>
      </c>
      <c r="P33" s="22" t="n">
        <f aca="false">Q33*R33</f>
        <v>1.96797142098559E+032</v>
      </c>
      <c r="Q33" s="32" t="n">
        <f aca="false">D33*$N$6^2</f>
        <v>1.39649588840315E+035</v>
      </c>
      <c r="R33" s="32" t="n">
        <f aca="false">$N$5*($D$17+D33)</f>
        <v>0.00140922106346901</v>
      </c>
      <c r="S33" s="32" t="n">
        <f aca="false">$P33/J33</f>
        <v>1.53932967866463E+027</v>
      </c>
      <c r="T33" s="32" t="n">
        <f aca="false">$P33/K33</f>
        <v>1.53563011765968E+027</v>
      </c>
      <c r="U33" s="32" t="n">
        <f aca="false">$P33/I33</f>
        <v>1.53747767264499E+027</v>
      </c>
      <c r="V33" s="32" t="n">
        <f aca="false">(S33/$D33)^0.5</f>
        <v>113309.950029559</v>
      </c>
      <c r="W33" s="32" t="n">
        <f aca="false">(T33/$D33)^0.5</f>
        <v>113173.705905981</v>
      </c>
      <c r="X33" s="32" t="n">
        <f aca="false">(U33/$D33)^0.5</f>
        <v>113241.766498244</v>
      </c>
      <c r="Y33" s="32" t="n">
        <f aca="false">2*PI()*J33/V33</f>
        <v>7.08922833848336</v>
      </c>
      <c r="Z33" s="32" t="n">
        <f aca="false">2*PI()*K33/W33</f>
        <v>7.11486226778879</v>
      </c>
      <c r="AA33" s="32" t="n">
        <f aca="false">2*PI()*$I33/X33</f>
        <v>7.10204144803284</v>
      </c>
      <c r="AB33" s="32" t="n">
        <f aca="false">S33-U33</f>
        <v>1.85200601964341E+024</v>
      </c>
      <c r="AC33" s="33" t="n">
        <v>900</v>
      </c>
      <c r="AD33" s="32" t="n">
        <f aca="false">D33/AC33</f>
        <v>133214971830861</v>
      </c>
      <c r="AE33" s="32" t="n">
        <f aca="false">(AB33/AD33)^0.5</f>
        <v>117908.38160385</v>
      </c>
      <c r="AF33" s="32" t="n">
        <f aca="false">(AD33/((4/3)*PI()*E33))^(1/3)</f>
        <v>2.30407720149265</v>
      </c>
      <c r="AG33" s="34" t="n">
        <f aca="false">AA33</f>
        <v>7.10204144803284</v>
      </c>
      <c r="AH33" s="35" t="n">
        <f aca="false">AG33/24</f>
        <v>0.295918393668035</v>
      </c>
      <c r="AI33" s="35" t="n">
        <f aca="false">AG33/24/365</f>
        <v>0.000810735325117905</v>
      </c>
      <c r="AJ33" s="34" t="n">
        <f aca="false">L33/H33</f>
        <v>7.07999811610266</v>
      </c>
      <c r="AK33" s="35" t="n">
        <f aca="false">AJ33/24</f>
        <v>0.294999921504277</v>
      </c>
      <c r="AL33" s="35" t="n">
        <f aca="false">AJ33/24/365</f>
        <v>0.000808218963025418</v>
      </c>
      <c r="AM33" s="34" t="n">
        <f aca="false">((4*PI()^2/(6.67384*10^(-11)))/($D$17)*(I33*1000)^3)^0.5/3600</f>
        <v>7.10135870141672</v>
      </c>
      <c r="AN33" s="35" t="n">
        <f aca="false">AM33/24</f>
        <v>0.295889945892363</v>
      </c>
      <c r="AO33" s="35" t="n">
        <f aca="false">AN33/365</f>
        <v>0.000810657386006475</v>
      </c>
    </row>
    <row r="34" customFormat="false" ht="15.2" hidden="false" customHeight="false" outlineLevel="0" collapsed="false">
      <c r="A34" s="1" t="n">
        <v>17</v>
      </c>
      <c r="B34" s="1" t="s">
        <v>76</v>
      </c>
      <c r="C34" s="1" t="s">
        <v>88</v>
      </c>
      <c r="D34" s="30" t="n">
        <v>869227671196372</v>
      </c>
      <c r="E34" s="30" t="n">
        <v>2600000000000</v>
      </c>
      <c r="F34" s="30" t="n">
        <v>0</v>
      </c>
      <c r="G34" s="30" t="n">
        <f aca="false">8.6/2</f>
        <v>4.3</v>
      </c>
      <c r="H34" s="36" t="n">
        <v>8147</v>
      </c>
      <c r="I34" s="36" t="n">
        <v>24102000</v>
      </c>
      <c r="J34" s="36" t="n">
        <v>17283544</v>
      </c>
      <c r="K34" s="36" t="n">
        <f aca="false">I34*2-J34</f>
        <v>30920456</v>
      </c>
      <c r="L34" s="36" t="n">
        <v>148360304.47</v>
      </c>
      <c r="P34" s="22" t="n">
        <f aca="false">Q34*R34</f>
        <v>1.42677924729642E+030</v>
      </c>
      <c r="Q34" s="32" t="n">
        <f aca="false">D34*$N$6^2</f>
        <v>1.01245949579668E+033</v>
      </c>
      <c r="R34" s="32" t="n">
        <f aca="false">$N$5*($D$17+D34)</f>
        <v>0.00140922106338065</v>
      </c>
      <c r="S34" s="32" t="n">
        <f aca="false">$P34/J34</f>
        <v>8.25513128150351E+022</v>
      </c>
      <c r="T34" s="32" t="n">
        <f aca="false">$P34/K34</f>
        <v>4.61435383519707E+022</v>
      </c>
      <c r="U34" s="32" t="n">
        <f aca="false">$P34/I34</f>
        <v>5.91975457346454E+022</v>
      </c>
      <c r="V34" s="32" t="n">
        <f aca="false">(S34/$D34)^0.5</f>
        <v>9745.30016744154</v>
      </c>
      <c r="W34" s="32" t="n">
        <f aca="false">(T34/$D34)^0.5</f>
        <v>7285.99175149271</v>
      </c>
      <c r="X34" s="32" t="n">
        <f aca="false">(U34/$D34)^0.5</f>
        <v>8252.49137702949</v>
      </c>
      <c r="Y34" s="32" t="n">
        <f aca="false">2*PI()*J34/V34</f>
        <v>11143.393004928</v>
      </c>
      <c r="Z34" s="32" t="n">
        <f aca="false">2*PI()*K34/W34</f>
        <v>26664.7234112899</v>
      </c>
      <c r="AA34" s="32" t="n">
        <f aca="false">2*PI()*$I34/X34</f>
        <v>18350.4986985097</v>
      </c>
      <c r="AB34" s="32" t="n">
        <f aca="false">S34-U34</f>
        <v>2.33537670803897E+022</v>
      </c>
      <c r="AC34" s="33" t="n">
        <v>2.6</v>
      </c>
      <c r="AD34" s="32" t="n">
        <f aca="false">D34/AC34</f>
        <v>334318335075528</v>
      </c>
      <c r="AE34" s="32" t="n">
        <f aca="false">(AB34/AD34)^0.5</f>
        <v>8357.92316945627</v>
      </c>
      <c r="AF34" s="32" t="n">
        <f aca="false">(AD34/((4/3)*PI()*E34))^(1/3)</f>
        <v>3.13111784025517</v>
      </c>
      <c r="AG34" s="34" t="n">
        <f aca="false">AA34</f>
        <v>18350.4986985097</v>
      </c>
      <c r="AH34" s="35" t="n">
        <f aca="false">AG34/24</f>
        <v>764.604112437905</v>
      </c>
      <c r="AI34" s="35" t="n">
        <f aca="false">AG34/24/365</f>
        <v>2.09480578750111</v>
      </c>
      <c r="AJ34" s="34" t="n">
        <f aca="false">L34/H34</f>
        <v>18210.4215625384</v>
      </c>
      <c r="AK34" s="35" t="n">
        <f aca="false">AJ34/24</f>
        <v>758.767565105765</v>
      </c>
      <c r="AL34" s="35" t="n">
        <f aca="false">AJ34/24/365</f>
        <v>2.07881524686511</v>
      </c>
      <c r="AM34" s="34" t="n">
        <f aca="false">((4*PI()^2/(6.67384*10^(-11)))/($D$17)*(I34*1000)^3)^0.5/3600</f>
        <v>18348.7345937706</v>
      </c>
      <c r="AN34" s="35" t="n">
        <f aca="false">AM34/24</f>
        <v>764.530608073773</v>
      </c>
      <c r="AO34" s="35" t="n">
        <f aca="false">AN34/365</f>
        <v>2.09460440568157</v>
      </c>
    </row>
    <row r="35" customFormat="false" ht="15.2" hidden="false" customHeight="false" outlineLevel="0" collapsed="false">
      <c r="A35" s="1" t="n">
        <v>18</v>
      </c>
      <c r="C35" s="1" t="s">
        <v>89</v>
      </c>
      <c r="D35" s="30" t="n">
        <v>689387479224709</v>
      </c>
      <c r="E35" s="30" t="n">
        <v>2600000000000</v>
      </c>
      <c r="F35" s="30" t="n">
        <v>0</v>
      </c>
      <c r="G35" s="30" t="n">
        <f aca="false">8/2</f>
        <v>4</v>
      </c>
      <c r="H35" s="36" t="n">
        <v>14891</v>
      </c>
      <c r="I35" s="36" t="n">
        <v>7507000</v>
      </c>
      <c r="J35" s="36" t="n">
        <v>5687303</v>
      </c>
      <c r="K35" s="36" t="n">
        <f aca="false">I35*2-J35</f>
        <v>9326697</v>
      </c>
      <c r="L35" s="36" t="n">
        <v>46467175.95</v>
      </c>
      <c r="P35" s="22" t="n">
        <f aca="false">Q35*R35</f>
        <v>1.13158356699565E+030</v>
      </c>
      <c r="Q35" s="32" t="n">
        <f aca="false">D35*$N$6^2</f>
        <v>8.02985135831814E+032</v>
      </c>
      <c r="R35" s="32" t="n">
        <f aca="false">$N$5*($D$17+D35)</f>
        <v>0.00140922106338051</v>
      </c>
      <c r="S35" s="32" t="n">
        <f aca="false">$P35/J35</f>
        <v>1.98966639722845E+023</v>
      </c>
      <c r="T35" s="32" t="n">
        <f aca="false">$P35/K35</f>
        <v>1.21327364553137E+023</v>
      </c>
      <c r="U35" s="32" t="n">
        <f aca="false">$P35/I35</f>
        <v>1.50737120953197E+023</v>
      </c>
      <c r="V35" s="32" t="n">
        <f aca="false">(S35/$D35)^0.5</f>
        <v>16988.6330958972</v>
      </c>
      <c r="W35" s="32" t="n">
        <f aca="false">(T35/$D35)^0.5</f>
        <v>13266.2350040769</v>
      </c>
      <c r="X35" s="32" t="n">
        <f aca="false">(U35/$D35)^0.5</f>
        <v>14786.9434615481</v>
      </c>
      <c r="Y35" s="32" t="n">
        <f aca="false">2*PI()*J35/V35</f>
        <v>2103.42871291443</v>
      </c>
      <c r="Z35" s="32" t="n">
        <f aca="false">2*PI()*K35/W35</f>
        <v>4417.33208682847</v>
      </c>
      <c r="AA35" s="32" t="n">
        <f aca="false">2*PI()*$I35/X35</f>
        <v>3189.83245074631</v>
      </c>
      <c r="AB35" s="32" t="n">
        <f aca="false">S35-U35</f>
        <v>4.82295187696472E+022</v>
      </c>
      <c r="AC35" s="33" t="n">
        <v>3.1</v>
      </c>
      <c r="AD35" s="32" t="n">
        <f aca="false">D35/AC35</f>
        <v>222383057814422</v>
      </c>
      <c r="AE35" s="32" t="n">
        <f aca="false">(AB35/AD35)^0.5</f>
        <v>14726.7059571777</v>
      </c>
      <c r="AF35" s="32" t="n">
        <f aca="false">(AD35/((4/3)*PI()*E35))^(1/3)</f>
        <v>2.73325350335153</v>
      </c>
      <c r="AG35" s="34" t="n">
        <f aca="false">AA35</f>
        <v>3189.83245074631</v>
      </c>
      <c r="AH35" s="38" t="n">
        <f aca="false">AG35/24</f>
        <v>132.909685447763</v>
      </c>
      <c r="AI35" s="38" t="n">
        <f aca="false">AG35/24/365</f>
        <v>0.364136124514419</v>
      </c>
      <c r="AJ35" s="34" t="n">
        <f aca="false">L35/H35</f>
        <v>3120.48727083473</v>
      </c>
      <c r="AK35" s="38" t="n">
        <f aca="false">AJ35/24</f>
        <v>130.020302951447</v>
      </c>
      <c r="AL35" s="38" t="n">
        <f aca="false">AJ35/24/365</f>
        <v>0.356220008086157</v>
      </c>
      <c r="AM35" s="34" t="n">
        <f aca="false">((4*PI()^2/(6.67384*10^(-11)))/($D$17)*(I35*1000)^3)^0.5/3600</f>
        <v>3189.52579975885</v>
      </c>
      <c r="AN35" s="35" t="n">
        <f aca="false">AM35/24</f>
        <v>132.896908323285</v>
      </c>
      <c r="AO35" s="35" t="n">
        <f aca="false">AN35/365</f>
        <v>0.364101118693932</v>
      </c>
    </row>
    <row r="36" customFormat="false" ht="15.2" hidden="false" customHeight="false" outlineLevel="0" collapsed="false">
      <c r="A36" s="1" t="n">
        <v>19</v>
      </c>
      <c r="B36" s="1" t="s">
        <v>90</v>
      </c>
      <c r="C36" s="1" t="s">
        <v>90</v>
      </c>
      <c r="D36" s="30" t="n">
        <v>209813580633607</v>
      </c>
      <c r="E36" s="30" t="n">
        <v>2600000000000</v>
      </c>
      <c r="F36" s="30" t="n">
        <v>0</v>
      </c>
      <c r="G36" s="30" t="n">
        <f aca="false">5.4/2</f>
        <v>2.7</v>
      </c>
      <c r="H36" s="36" t="n">
        <v>7898.8</v>
      </c>
      <c r="I36" s="36" t="n">
        <v>23808000</v>
      </c>
      <c r="J36" s="36" t="n">
        <v>13782461</v>
      </c>
      <c r="K36" s="36" t="n">
        <f aca="false">I36*2-J36</f>
        <v>33833539</v>
      </c>
      <c r="L36" s="36" t="n">
        <v>142719992.96</v>
      </c>
      <c r="P36" s="22" t="n">
        <f aca="false">Q36*R36</f>
        <v>3.44394998650764E+029</v>
      </c>
      <c r="Q36" s="32" t="n">
        <f aca="false">D36*$N$6^2</f>
        <v>2.44386780470552E+032</v>
      </c>
      <c r="R36" s="32" t="n">
        <f aca="false">$N$5*($D$17+D36)</f>
        <v>0.00140922106338016</v>
      </c>
      <c r="S36" s="32" t="n">
        <f aca="false">$P36/J36</f>
        <v>2.49879175171084E+022</v>
      </c>
      <c r="T36" s="32" t="n">
        <f aca="false">$P36/K36</f>
        <v>1.01791006447999E+022</v>
      </c>
      <c r="U36" s="32" t="n">
        <f aca="false">$P36/I36</f>
        <v>1.44655157363392E+022</v>
      </c>
      <c r="V36" s="32" t="n">
        <f aca="false">(S36/$D36)^0.5</f>
        <v>10913.10249672</v>
      </c>
      <c r="W36" s="32" t="n">
        <f aca="false">(T36/$D36)^0.5</f>
        <v>6965.26920674928</v>
      </c>
      <c r="X36" s="32" t="n">
        <f aca="false">(U36/$D36)^0.5</f>
        <v>8303.28917818284</v>
      </c>
      <c r="Y36" s="32" t="n">
        <f aca="false">2*PI()*J36/V36</f>
        <v>7935.20966911135</v>
      </c>
      <c r="Z36" s="32" t="n">
        <f aca="false">2*PI()*K36/W36</f>
        <v>30520.3415438268</v>
      </c>
      <c r="AA36" s="32" t="n">
        <f aca="false">2*PI()*$I36/X36</f>
        <v>18015.7612944981</v>
      </c>
      <c r="AB36" s="32" t="n">
        <f aca="false">S36-U36</f>
        <v>1.05224017807692E+022</v>
      </c>
      <c r="AC36" s="33" t="n">
        <v>1.5</v>
      </c>
      <c r="AD36" s="32" t="n">
        <f aca="false">D36/AC36</f>
        <v>139875720422405</v>
      </c>
      <c r="AE36" s="32" t="n">
        <f aca="false">(AB36/AD36)^0.5</f>
        <v>8673.33801895682</v>
      </c>
      <c r="AF36" s="32" t="n">
        <f aca="false">(AD36/((4/3)*PI()*E36))^(1/3)</f>
        <v>2.3418556734173</v>
      </c>
      <c r="AG36" s="34" t="n">
        <f aca="false">AA36</f>
        <v>18015.7612944981</v>
      </c>
      <c r="AH36" s="38" t="n">
        <f aca="false">AG36/24</f>
        <v>750.656720604089</v>
      </c>
      <c r="AI36" s="38" t="n">
        <f aca="false">AG36/24/365</f>
        <v>2.05659375507969</v>
      </c>
      <c r="AJ36" s="34" t="n">
        <f aca="false">L36/H36</f>
        <v>18068.5664860485</v>
      </c>
      <c r="AK36" s="38" t="n">
        <f aca="false">AJ36/24</f>
        <v>752.856936918688</v>
      </c>
      <c r="AL36" s="38" t="n">
        <f aca="false">AJ36/24/365</f>
        <v>2.06262174498271</v>
      </c>
      <c r="AM36" s="34" t="n">
        <f aca="false">((4*PI()^2/(6.67384*10^(-11)))/($D$17)*(I36*1000)^3)^0.5/3600</f>
        <v>18014.0293693631</v>
      </c>
      <c r="AN36" s="35" t="n">
        <f aca="false">AM36/24</f>
        <v>750.584557056794</v>
      </c>
      <c r="AO36" s="35" t="n">
        <f aca="false">AN36/365</f>
        <v>2.05639604673094</v>
      </c>
    </row>
    <row r="37" customFormat="false" ht="15.2" hidden="false" customHeight="false" outlineLevel="0" collapsed="false">
      <c r="A37" s="1" t="n">
        <v>20</v>
      </c>
      <c r="B37" s="1" t="s">
        <v>80</v>
      </c>
      <c r="C37" s="1" t="s">
        <v>91</v>
      </c>
      <c r="D37" s="30" t="n">
        <v>164853527840691</v>
      </c>
      <c r="E37" s="30" t="n">
        <v>2600000000000</v>
      </c>
      <c r="F37" s="30" t="n">
        <v>0</v>
      </c>
      <c r="G37" s="30" t="n">
        <f aca="false">5/2</f>
        <v>2.5</v>
      </c>
      <c r="H37" s="36" t="n">
        <v>8217.1</v>
      </c>
      <c r="I37" s="36" t="n">
        <v>23363000</v>
      </c>
      <c r="J37" s="36" t="n">
        <v>17480197</v>
      </c>
      <c r="K37" s="36" t="n">
        <f aca="false">I37*2-J37</f>
        <v>29245803</v>
      </c>
      <c r="L37" s="36" t="n">
        <v>144438835.15</v>
      </c>
      <c r="P37" s="22" t="n">
        <f aca="false">Q37*R37</f>
        <v>2.70596070696737E+029</v>
      </c>
      <c r="Q37" s="32" t="n">
        <f aca="false">D37*$N$6^2</f>
        <v>1.92018184888389E+032</v>
      </c>
      <c r="R37" s="32" t="n">
        <f aca="false">$N$5*($D$17+D37)</f>
        <v>0.00140922106338012</v>
      </c>
      <c r="S37" s="32" t="n">
        <f aca="false">$P37/J37</f>
        <v>1.54801499489243E+022</v>
      </c>
      <c r="T37" s="32" t="n">
        <f aca="false">$P37/K37</f>
        <v>9.25247532771582E+021</v>
      </c>
      <c r="U37" s="32" t="n">
        <f aca="false">$P37/I37</f>
        <v>1.15822484568222E+022</v>
      </c>
      <c r="V37" s="32" t="n">
        <f aca="false">(S37/$D37)^0.5</f>
        <v>9690.32758721897</v>
      </c>
      <c r="W37" s="32" t="n">
        <f aca="false">(T37/$D37)^0.5</f>
        <v>7491.69080758282</v>
      </c>
      <c r="X37" s="32" t="n">
        <f aca="false">(U37/$D37)^0.5</f>
        <v>8381.99342404175</v>
      </c>
      <c r="Y37" s="32" t="n">
        <f aca="false">2*PI()*J37/V37</f>
        <v>11334.1180644777</v>
      </c>
      <c r="Z37" s="32" t="n">
        <f aca="false">2*PI()*K37/W37</f>
        <v>24528.081100234</v>
      </c>
      <c r="AA37" s="32" t="n">
        <f aca="false">2*PI()*$I37/X37</f>
        <v>17513.0247550175</v>
      </c>
      <c r="AB37" s="32" t="n">
        <f aca="false">S37-U37</f>
        <v>3.89790149210212E+021</v>
      </c>
      <c r="AC37" s="33" t="n">
        <v>3</v>
      </c>
      <c r="AD37" s="32" t="n">
        <f aca="false">D37/AC37</f>
        <v>54951175946897</v>
      </c>
      <c r="AE37" s="32" t="n">
        <f aca="false">(AB37/AD37)^0.5</f>
        <v>8422.22684097343</v>
      </c>
      <c r="AF37" s="32" t="n">
        <f aca="false">(AD37/((4/3)*PI()*E37))^(1/3)</f>
        <v>1.7151614667019</v>
      </c>
      <c r="AG37" s="34" t="n">
        <f aca="false">AA37</f>
        <v>17513.0247550175</v>
      </c>
      <c r="AH37" s="38" t="n">
        <f aca="false">AG37/24</f>
        <v>729.709364792394</v>
      </c>
      <c r="AI37" s="38" t="n">
        <f aca="false">AG37/24/365</f>
        <v>1.99920373915724</v>
      </c>
      <c r="AJ37" s="34" t="n">
        <f aca="false">L37/H37</f>
        <v>17577.8358727532</v>
      </c>
      <c r="AK37" s="38" t="n">
        <f aca="false">AJ37/24</f>
        <v>732.409828031382</v>
      </c>
      <c r="AL37" s="38" t="n">
        <f aca="false">AJ37/24/365</f>
        <v>2.00660226857913</v>
      </c>
      <c r="AM37" s="34" t="n">
        <f aca="false">((4*PI()^2/(6.67384*10^(-11)))/($D$17)*(I37*1000)^3)^0.5/3600</f>
        <v>17511.3411598992</v>
      </c>
      <c r="AN37" s="35" t="n">
        <f aca="false">AM37/24</f>
        <v>729.639214995798</v>
      </c>
      <c r="AO37" s="35" t="n">
        <f aca="false">AN37/365</f>
        <v>1.99901154793369</v>
      </c>
    </row>
    <row r="38" customFormat="false" ht="15.2" hidden="false" customHeight="false" outlineLevel="0" collapsed="false">
      <c r="A38" s="1" t="n">
        <v>21</v>
      </c>
      <c r="B38" s="1" t="s">
        <v>80</v>
      </c>
      <c r="C38" s="1" t="s">
        <v>92</v>
      </c>
      <c r="D38" s="30" t="n">
        <v>74933421654860</v>
      </c>
      <c r="E38" s="30" t="n">
        <v>2600000000000</v>
      </c>
      <c r="F38" s="30" t="n">
        <v>0</v>
      </c>
      <c r="G38" s="30" t="n">
        <f aca="false">3.8/2</f>
        <v>1.9</v>
      </c>
      <c r="H38" s="36" t="n">
        <v>8250.7</v>
      </c>
      <c r="I38" s="36" t="n">
        <v>23179000</v>
      </c>
      <c r="J38" s="36" t="n">
        <v>17351799</v>
      </c>
      <c r="K38" s="36" t="n">
        <f aca="false">I38*2-J38</f>
        <v>29006201</v>
      </c>
      <c r="L38" s="36" t="n">
        <v>143308787.77</v>
      </c>
      <c r="P38" s="22" t="n">
        <f aca="false">Q38*R38</f>
        <v>1.22998213803836E+029</v>
      </c>
      <c r="Q38" s="32" t="n">
        <f aca="false">D38*$N$6^2</f>
        <v>8.72809930251975E+031</v>
      </c>
      <c r="R38" s="32" t="n">
        <f aca="false">$N$5*($D$17+D38)</f>
        <v>0.00140922106338006</v>
      </c>
      <c r="S38" s="32" t="n">
        <f aca="false">$P38/J38</f>
        <v>7.0884992273041E+021</v>
      </c>
      <c r="T38" s="32" t="n">
        <f aca="false">$P38/K38</f>
        <v>4.24041100052489E+021</v>
      </c>
      <c r="U38" s="32" t="n">
        <f aca="false">$P38/I38</f>
        <v>5.30645039923362E+021</v>
      </c>
      <c r="V38" s="32" t="n">
        <f aca="false">(S38/$D38)^0.5</f>
        <v>9726.1142353066</v>
      </c>
      <c r="W38" s="32" t="n">
        <f aca="false">(T38/$D38)^0.5</f>
        <v>7522.56924700494</v>
      </c>
      <c r="X38" s="32" t="n">
        <f aca="false">(U38/$D38)^0.5</f>
        <v>8415.19671420961</v>
      </c>
      <c r="Y38" s="32" t="n">
        <f aca="false">2*PI()*J38/V38</f>
        <v>11209.4682308136</v>
      </c>
      <c r="Z38" s="32" t="n">
        <f aca="false">2*PI()*K38/W38</f>
        <v>24227.272618708</v>
      </c>
      <c r="AA38" s="32" t="n">
        <f aca="false">2*PI()*$I38/X38</f>
        <v>17306.5416271489</v>
      </c>
      <c r="AB38" s="32" t="n">
        <f aca="false">S38-U38</f>
        <v>1.78204882807048E+021</v>
      </c>
      <c r="AC38" s="33" t="n">
        <v>3</v>
      </c>
      <c r="AD38" s="32" t="n">
        <f aca="false">D38/AC38</f>
        <v>24977807218286.7</v>
      </c>
      <c r="AE38" s="32" t="n">
        <f aca="false">(AB38/AD38)^0.5</f>
        <v>8446.61394513616</v>
      </c>
      <c r="AF38" s="32" t="n">
        <f aca="false">(AD38/((4/3)*PI()*E38))^(1/3)</f>
        <v>1.31875499424554</v>
      </c>
      <c r="AG38" s="34" t="n">
        <f aca="false">AA38</f>
        <v>17306.5416271489</v>
      </c>
      <c r="AH38" s="38" t="n">
        <f aca="false">AG38/24</f>
        <v>721.105901131206</v>
      </c>
      <c r="AI38" s="38" t="n">
        <f aca="false">AG38/24/365</f>
        <v>1.97563260583892</v>
      </c>
      <c r="AJ38" s="34" t="n">
        <f aca="false">L38/H38</f>
        <v>17369.2883961361</v>
      </c>
      <c r="AK38" s="38" t="n">
        <f aca="false">AJ38/24</f>
        <v>723.720349839004</v>
      </c>
      <c r="AL38" s="38" t="n">
        <f aca="false">AJ38/24/365</f>
        <v>1.98279547901097</v>
      </c>
      <c r="AM38" s="34" t="n">
        <f aca="false">((4*PI()^2/(6.67384*10^(-11)))/($D$17)*(I38*1000)^3)^0.5/3600</f>
        <v>17304.8778820556</v>
      </c>
      <c r="AN38" s="35" t="n">
        <f aca="false">AM38/24</f>
        <v>721.036578418985</v>
      </c>
      <c r="AO38" s="35" t="n">
        <f aca="false">AN38/365</f>
        <v>1.97544268059996</v>
      </c>
    </row>
    <row r="39" customFormat="false" ht="15.2" hidden="false" customHeight="false" outlineLevel="0" collapsed="false">
      <c r="A39" s="1" t="n">
        <v>22</v>
      </c>
      <c r="B39" s="1" t="s">
        <v>82</v>
      </c>
      <c r="C39" s="1" t="s">
        <v>93</v>
      </c>
      <c r="D39" s="30" t="n">
        <v>119893474647775</v>
      </c>
      <c r="E39" s="30" t="n">
        <v>2600000000000</v>
      </c>
      <c r="F39" s="30" t="n">
        <v>0</v>
      </c>
      <c r="G39" s="30" t="n">
        <f aca="false">4.4/2</f>
        <v>2.2</v>
      </c>
      <c r="H39" s="36" t="n">
        <v>8749.5</v>
      </c>
      <c r="I39" s="36" t="n">
        <v>21104000</v>
      </c>
      <c r="J39" s="36" t="n">
        <v>16332386</v>
      </c>
      <c r="K39" s="36" t="n">
        <f aca="false">I39*2-J39</f>
        <v>25875614</v>
      </c>
      <c r="L39" s="36" t="n">
        <v>130889070.41</v>
      </c>
      <c r="P39" s="22" t="n">
        <f aca="false">Q39*R39</f>
        <v>1.96797142086141E+029</v>
      </c>
      <c r="Q39" s="32" t="n">
        <f aca="false">D39*$N$6^2</f>
        <v>1.39649588840315E+032</v>
      </c>
      <c r="R39" s="32" t="n">
        <f aca="false">$N$5*($D$17+D39)</f>
        <v>0.00140922106338009</v>
      </c>
      <c r="S39" s="32" t="n">
        <f aca="false">$P39/J39</f>
        <v>1.20495034887212E+022</v>
      </c>
      <c r="T39" s="32" t="n">
        <f aca="false">$P39/K39</f>
        <v>7.60550617605212E+021</v>
      </c>
      <c r="U39" s="32" t="n">
        <f aca="false">$P39/I39</f>
        <v>9.32511097830462E+021</v>
      </c>
      <c r="V39" s="32" t="n">
        <f aca="false">(S39/$D39)^0.5</f>
        <v>10025.0558903558</v>
      </c>
      <c r="W39" s="32" t="n">
        <f aca="false">(T39/$D39)^0.5</f>
        <v>7964.64252613259</v>
      </c>
      <c r="X39" s="32" t="n">
        <f aca="false">(U39/$D39)^0.5</f>
        <v>8819.20080440441</v>
      </c>
      <c r="Y39" s="32" t="n">
        <f aca="false">2*PI()*J39/V39</f>
        <v>10236.2928315548</v>
      </c>
      <c r="Z39" s="32" t="n">
        <f aca="false">2*PI()*K39/W39</f>
        <v>20412.8781882688</v>
      </c>
      <c r="AA39" s="32" t="n">
        <f aca="false">2*PI()*$I39/X39</f>
        <v>15035.4148480774</v>
      </c>
      <c r="AB39" s="32" t="n">
        <f aca="false">S39-U39</f>
        <v>2.72439251041654E+021</v>
      </c>
      <c r="AC39" s="33" t="n">
        <v>3.5</v>
      </c>
      <c r="AD39" s="32" t="n">
        <f aca="false">D39/AC39</f>
        <v>34255278470792.9</v>
      </c>
      <c r="AE39" s="32" t="n">
        <f aca="false">(AB39/AD39)^0.5</f>
        <v>8918.07432785951</v>
      </c>
      <c r="AF39" s="32" t="n">
        <f aca="false">(AD39/((4/3)*PI()*E39))^(1/3)</f>
        <v>1.46517167779801</v>
      </c>
      <c r="AG39" s="34" t="n">
        <f aca="false">AA39</f>
        <v>15035.4148480774</v>
      </c>
      <c r="AH39" s="38" t="n">
        <f aca="false">AG39/24</f>
        <v>626.475618669891</v>
      </c>
      <c r="AI39" s="38" t="n">
        <f aca="false">AG39/24/365</f>
        <v>1.7163715579997</v>
      </c>
      <c r="AJ39" s="34" t="n">
        <f aca="false">L39/H39</f>
        <v>14959.6057386136</v>
      </c>
      <c r="AK39" s="38" t="n">
        <f aca="false">AJ39/24</f>
        <v>623.316905775568</v>
      </c>
      <c r="AL39" s="38" t="n">
        <f aca="false">AJ39/24/365</f>
        <v>1.70771755007005</v>
      </c>
      <c r="AM39" s="34" t="n">
        <f aca="false">((4*PI()^2/(6.67384*10^(-11)))/($D$17)*(I39*1000)^3)^0.5/3600</f>
        <v>15033.9694352263</v>
      </c>
      <c r="AN39" s="35" t="n">
        <f aca="false">AM39/24</f>
        <v>626.415393134427</v>
      </c>
      <c r="AO39" s="35" t="n">
        <f aca="false">AN39/365</f>
        <v>1.71620655653268</v>
      </c>
    </row>
    <row r="40" customFormat="false" ht="15.2" hidden="false" customHeight="false" outlineLevel="0" collapsed="false">
      <c r="A40" s="1" t="n">
        <v>23</v>
      </c>
      <c r="B40" s="1" t="s">
        <v>80</v>
      </c>
      <c r="C40" s="1" t="s">
        <v>94</v>
      </c>
      <c r="D40" s="30" t="n">
        <v>194826896302635</v>
      </c>
      <c r="E40" s="30" t="n">
        <v>2600000000000</v>
      </c>
      <c r="F40" s="30" t="n">
        <v>0</v>
      </c>
      <c r="G40" s="30" t="n">
        <f aca="false">5.2/2</f>
        <v>2.6</v>
      </c>
      <c r="H40" s="36" t="n">
        <v>8185.7</v>
      </c>
      <c r="I40" s="36" t="n">
        <v>23564000</v>
      </c>
      <c r="J40" s="36" t="n">
        <v>17757830</v>
      </c>
      <c r="K40" s="36" t="n">
        <f aca="false">I40*2-J40</f>
        <v>29370170</v>
      </c>
      <c r="L40" s="36" t="n">
        <v>145783482.82</v>
      </c>
      <c r="P40" s="22" t="n">
        <f aca="false">Q40*R40</f>
        <v>3.19795355889992E+029</v>
      </c>
      <c r="Q40" s="32" t="n">
        <f aca="false">D40*$N$6^2</f>
        <v>2.26930581865512E+032</v>
      </c>
      <c r="R40" s="32" t="n">
        <f aca="false">$N$5*($D$17+D40)</f>
        <v>0.00140922106338015</v>
      </c>
      <c r="S40" s="32" t="n">
        <f aca="false">$P40/J40</f>
        <v>1.80086956508758E+022</v>
      </c>
      <c r="T40" s="32" t="n">
        <f aca="false">$P40/K40</f>
        <v>1.08884407509385E+022</v>
      </c>
      <c r="U40" s="32" t="n">
        <f aca="false">$P40/I40</f>
        <v>1.35713527368016E+022</v>
      </c>
      <c r="V40" s="32" t="n">
        <f aca="false">(S40/$D40)^0.5</f>
        <v>9614.27794452995</v>
      </c>
      <c r="W40" s="32" t="n">
        <f aca="false">(T40/$D40)^0.5</f>
        <v>7475.81232377021</v>
      </c>
      <c r="X40" s="32" t="n">
        <f aca="false">(U40/$D40)^0.5</f>
        <v>8346.16782435807</v>
      </c>
      <c r="Y40" s="32" t="n">
        <f aca="false">2*PI()*J40/V40</f>
        <v>11605.2122881338</v>
      </c>
      <c r="Z40" s="32" t="n">
        <f aca="false">2*PI()*K40/W40</f>
        <v>24684.7048348988</v>
      </c>
      <c r="AA40" s="32" t="n">
        <f aca="false">2*PI()*$I40/X40</f>
        <v>17739.5161101697</v>
      </c>
      <c r="AB40" s="32" t="n">
        <f aca="false">S40-U40</f>
        <v>4.43734291407425E+021</v>
      </c>
      <c r="AC40" s="33" t="n">
        <v>3.5</v>
      </c>
      <c r="AD40" s="32" t="n">
        <f aca="false">D40/AC40</f>
        <v>55664827515038.6</v>
      </c>
      <c r="AE40" s="32" t="n">
        <f aca="false">(AB40/AD40)^0.5</f>
        <v>8928.34702776153</v>
      </c>
      <c r="AF40" s="32" t="n">
        <f aca="false">(AD40/((4/3)*PI()*E40))^(1/3)</f>
        <v>1.72255449473625</v>
      </c>
      <c r="AG40" s="34" t="n">
        <f aca="false">AA40</f>
        <v>17739.5161101697</v>
      </c>
      <c r="AH40" s="38" t="n">
        <f aca="false">AG40/24</f>
        <v>739.146504590403</v>
      </c>
      <c r="AI40" s="38" t="n">
        <f aca="false">AG40/24/365</f>
        <v>2.02505891668604</v>
      </c>
      <c r="AJ40" s="34" t="n">
        <f aca="false">L40/H40</f>
        <v>17809.5316002297</v>
      </c>
      <c r="AK40" s="38" t="n">
        <f aca="false">AJ40/24</f>
        <v>742.063816676236</v>
      </c>
      <c r="AL40" s="38" t="n">
        <f aca="false">AJ40/24/365</f>
        <v>2.03305155253763</v>
      </c>
      <c r="AM40" s="34" t="n">
        <f aca="false">((4*PI()^2/(6.67384*10^(-11)))/($D$17)*(I40*1000)^3)^0.5/3600</f>
        <v>17737.8107415575</v>
      </c>
      <c r="AN40" s="35" t="n">
        <f aca="false">AM40/24</f>
        <v>739.075447564896</v>
      </c>
      <c r="AO40" s="35" t="n">
        <f aca="false">AN40/365</f>
        <v>2.02486423990382</v>
      </c>
    </row>
    <row r="41" customFormat="false" ht="15.2" hidden="false" customHeight="false" outlineLevel="0" collapsed="false">
      <c r="A41" s="1" t="n">
        <v>24</v>
      </c>
      <c r="B41" s="1" t="s">
        <v>82</v>
      </c>
      <c r="C41" s="1" t="s">
        <v>95</v>
      </c>
      <c r="D41" s="30" t="n">
        <v>194826896302635</v>
      </c>
      <c r="E41" s="30" t="n">
        <v>2600000000000</v>
      </c>
      <c r="F41" s="30" t="n">
        <v>0</v>
      </c>
      <c r="G41" s="30" t="n">
        <f aca="false">5.2/2</f>
        <v>2.6</v>
      </c>
      <c r="H41" s="36" t="n">
        <v>8714.4</v>
      </c>
      <c r="I41" s="36" t="n">
        <v>21272000</v>
      </c>
      <c r="J41" s="36" t="n">
        <v>16896393</v>
      </c>
      <c r="K41" s="36" t="n">
        <f aca="false">I41*2-J41</f>
        <v>25647607</v>
      </c>
      <c r="L41" s="36" t="n">
        <v>132096242.29</v>
      </c>
      <c r="P41" s="22" t="n">
        <f aca="false">Q41*R41</f>
        <v>3.19795355889992E+029</v>
      </c>
      <c r="Q41" s="32" t="n">
        <f aca="false">D41*$N$6^2</f>
        <v>2.26930581865512E+032</v>
      </c>
      <c r="R41" s="32" t="n">
        <f aca="false">$N$5*($D$17+D41)</f>
        <v>0.00140922106338015</v>
      </c>
      <c r="S41" s="32" t="n">
        <f aca="false">$P41/J41</f>
        <v>1.89268417164535E+022</v>
      </c>
      <c r="T41" s="32" t="n">
        <f aca="false">$P41/K41</f>
        <v>1.24688184706664E+022</v>
      </c>
      <c r="U41" s="32" t="n">
        <f aca="false">$P41/I41</f>
        <v>1.50336289906916E+022</v>
      </c>
      <c r="V41" s="32" t="n">
        <f aca="false">(S41/$D41)^0.5</f>
        <v>9856.31600582905</v>
      </c>
      <c r="W41" s="32" t="n">
        <f aca="false">(T41/$D41)^0.5</f>
        <v>7999.96699220036</v>
      </c>
      <c r="X41" s="32" t="n">
        <f aca="false">(U41/$D41)^0.5</f>
        <v>8784.30604355987</v>
      </c>
      <c r="Y41" s="32" t="n">
        <f aca="false">2*PI()*J41/V41</f>
        <v>10771.0800038419</v>
      </c>
      <c r="Z41" s="32" t="n">
        <f aca="false">2*PI()*K41/W41</f>
        <v>20143.6665456032</v>
      </c>
      <c r="AA41" s="32" t="n">
        <f aca="false">2*PI()*$I41/X41</f>
        <v>15215.307525893</v>
      </c>
      <c r="AB41" s="32" t="n">
        <f aca="false">S41-U41</f>
        <v>3.89321272576184E+021</v>
      </c>
      <c r="AC41" s="33" t="n">
        <v>4</v>
      </c>
      <c r="AD41" s="32" t="n">
        <f aca="false">D41/AC41</f>
        <v>48706724075658.8</v>
      </c>
      <c r="AE41" s="32" t="n">
        <f aca="false">(AB41/AD41)^0.5</f>
        <v>8940.45469533611</v>
      </c>
      <c r="AF41" s="32" t="n">
        <f aca="false">(AD41/((4/3)*PI()*E41))^(1/3)</f>
        <v>1.64756410350285</v>
      </c>
      <c r="AG41" s="34" t="n">
        <f aca="false">AA41</f>
        <v>15215.307525893</v>
      </c>
      <c r="AH41" s="38" t="n">
        <f aca="false">AG41/24</f>
        <v>633.97114691221</v>
      </c>
      <c r="AI41" s="38" t="n">
        <f aca="false">AG41/24/365</f>
        <v>1.73690725181427</v>
      </c>
      <c r="AJ41" s="34" t="n">
        <f aca="false">L41/H41</f>
        <v>15158.3863823097</v>
      </c>
      <c r="AK41" s="38" t="n">
        <f aca="false">AJ41/24</f>
        <v>631.599432596239</v>
      </c>
      <c r="AL41" s="38" t="n">
        <f aca="false">AJ41/24/365</f>
        <v>1.73040940437326</v>
      </c>
      <c r="AM41" s="34" t="n">
        <f aca="false">((4*PI()^2/(6.67384*10^(-11)))/($D$17)*(I41*1000)^3)^0.5/3600</f>
        <v>15213.8448192601</v>
      </c>
      <c r="AN41" s="35" t="n">
        <f aca="false">AM41/24</f>
        <v>633.910200802504</v>
      </c>
      <c r="AO41" s="35" t="n">
        <f aca="false">AN41/365</f>
        <v>1.73674027617125</v>
      </c>
    </row>
    <row r="42" customFormat="false" ht="15.2" hidden="false" customHeight="false" outlineLevel="0" collapsed="false">
      <c r="A42" s="1" t="n">
        <v>25</v>
      </c>
      <c r="B42" s="1" t="s">
        <v>80</v>
      </c>
      <c r="C42" s="1" t="s">
        <v>96</v>
      </c>
      <c r="D42" s="30" t="n">
        <v>44960052992916</v>
      </c>
      <c r="E42" s="30" t="n">
        <v>2600000000000</v>
      </c>
      <c r="F42" s="30" t="n">
        <v>0</v>
      </c>
      <c r="G42" s="30" t="n">
        <f aca="false">3.2/2</f>
        <v>1.6</v>
      </c>
      <c r="H42" s="36" t="n">
        <v>8218</v>
      </c>
      <c r="I42" s="36" t="n">
        <v>23283000</v>
      </c>
      <c r="J42" s="36" t="n">
        <v>17009035</v>
      </c>
      <c r="K42" s="36" t="n">
        <f aca="false">I42*2-J42</f>
        <v>29556965</v>
      </c>
      <c r="L42" s="36" t="n">
        <v>143876263.2</v>
      </c>
      <c r="P42" s="22" t="n">
        <f aca="false">Q42*R42</f>
        <v>7.37989282823005E+028</v>
      </c>
      <c r="Q42" s="32" t="n">
        <f aca="false">D42*$N$6^2</f>
        <v>5.23685958151185E+031</v>
      </c>
      <c r="R42" s="32" t="n">
        <f aca="false">$N$5*($D$17+D42)</f>
        <v>0.00140922106338003</v>
      </c>
      <c r="S42" s="32" t="n">
        <f aca="false">$P42/J42</f>
        <v>4.33880747980708E+021</v>
      </c>
      <c r="T42" s="32" t="n">
        <f aca="false">$P42/K42</f>
        <v>2.49683715098287E+021</v>
      </c>
      <c r="U42" s="32" t="n">
        <f aca="false">$P42/I42</f>
        <v>3.16964859692911E+021</v>
      </c>
      <c r="V42" s="32" t="n">
        <f aca="false">(S42/$D42)^0.5</f>
        <v>9823.62516278755</v>
      </c>
      <c r="W42" s="32" t="n">
        <f aca="false">(T42/$D42)^0.5</f>
        <v>7452.15194989043</v>
      </c>
      <c r="X42" s="32" t="n">
        <f aca="false">(U42/$D42)^0.5</f>
        <v>8396.38127040118</v>
      </c>
      <c r="Y42" s="32" t="n">
        <f aca="false">2*PI()*J42/V42</f>
        <v>10878.9695280859</v>
      </c>
      <c r="Z42" s="32" t="n">
        <f aca="false">2*PI()*K42/W42</f>
        <v>24920.5718645541</v>
      </c>
      <c r="AA42" s="32" t="n">
        <f aca="false">2*PI()*$I42/X42</f>
        <v>17423.1491872299</v>
      </c>
      <c r="AB42" s="32" t="n">
        <f aca="false">S42-U42</f>
        <v>1.16915888287797E+021</v>
      </c>
      <c r="AC42" s="33" t="n">
        <v>3</v>
      </c>
      <c r="AD42" s="32" t="n">
        <f aca="false">D42/AC42</f>
        <v>14986684330972</v>
      </c>
      <c r="AE42" s="32" t="n">
        <f aca="false">(AB42/AD42)^0.5</f>
        <v>8832.50693195465</v>
      </c>
      <c r="AF42" s="32" t="n">
        <f aca="false">(AD42/((4/3)*PI()*E42))^(1/3)</f>
        <v>1.11228103967651</v>
      </c>
      <c r="AG42" s="34" t="n">
        <f aca="false">AA42</f>
        <v>17423.1491872299</v>
      </c>
      <c r="AH42" s="38" t="n">
        <f aca="false">AG42/24</f>
        <v>725.964549467911</v>
      </c>
      <c r="AI42" s="38" t="n">
        <f aca="false">AG42/24/365</f>
        <v>1.98894397114496</v>
      </c>
      <c r="AJ42" s="34" t="n">
        <f aca="false">L42/H42</f>
        <v>17507.4547578486</v>
      </c>
      <c r="AK42" s="38" t="n">
        <f aca="false">AJ42/24</f>
        <v>729.477281577026</v>
      </c>
      <c r="AL42" s="38" t="n">
        <f aca="false">AJ42/24/365</f>
        <v>1.99856789473158</v>
      </c>
      <c r="AM42" s="34" t="n">
        <f aca="false">((4*PI()^2/(6.67384*10^(-11)))/($D$17)*(I42*1000)^3)^0.5/3600</f>
        <v>17421.4742321986</v>
      </c>
      <c r="AN42" s="35" t="n">
        <f aca="false">AM42/24</f>
        <v>725.89475967494</v>
      </c>
      <c r="AO42" s="35" t="n">
        <f aca="false">AN42/365</f>
        <v>1.98875276623271</v>
      </c>
    </row>
    <row r="43" customFormat="false" ht="15.2" hidden="false" customHeight="false" outlineLevel="0" collapsed="false">
      <c r="A43" s="1" t="n">
        <v>26</v>
      </c>
      <c r="B43" s="1" t="s">
        <v>80</v>
      </c>
      <c r="C43" s="1" t="s">
        <v>97</v>
      </c>
      <c r="D43" s="30" t="n">
        <v>74933421654860</v>
      </c>
      <c r="E43" s="30" t="n">
        <v>2600000000000</v>
      </c>
      <c r="F43" s="30" t="n">
        <v>0</v>
      </c>
      <c r="G43" s="30" t="n">
        <f aca="false">3.8/2</f>
        <v>1.9</v>
      </c>
      <c r="H43" s="36" t="n">
        <v>8245.9</v>
      </c>
      <c r="I43" s="36" t="n">
        <v>23231000</v>
      </c>
      <c r="J43" s="36" t="n">
        <v>17504559</v>
      </c>
      <c r="K43" s="36" t="n">
        <f aca="false">I43*2-J43</f>
        <v>28957441</v>
      </c>
      <c r="L43" s="36" t="n">
        <v>143721469.29</v>
      </c>
      <c r="P43" s="22" t="n">
        <f aca="false">Q43*R43</f>
        <v>1.22998213803836E+029</v>
      </c>
      <c r="Q43" s="32" t="n">
        <f aca="false">D43*$N$6^2</f>
        <v>8.72809930251975E+031</v>
      </c>
      <c r="R43" s="32" t="n">
        <f aca="false">$N$5*($D$17+D43)</f>
        <v>0.00140922106338006</v>
      </c>
      <c r="S43" s="32" t="n">
        <f aca="false">$P43/J43</f>
        <v>7.02663882042593E+021</v>
      </c>
      <c r="T43" s="32" t="n">
        <f aca="false">$P43/K43</f>
        <v>4.24755121848771E+021</v>
      </c>
      <c r="U43" s="32" t="n">
        <f aca="false">$P43/I43</f>
        <v>5.29457250242504E+021</v>
      </c>
      <c r="V43" s="32" t="n">
        <f aca="false">(S43/$D43)^0.5</f>
        <v>9683.58197433012</v>
      </c>
      <c r="W43" s="32" t="n">
        <f aca="false">(T43/$D43)^0.5</f>
        <v>7528.90002390373</v>
      </c>
      <c r="X43" s="32" t="n">
        <f aca="false">(U43/$D43)^0.5</f>
        <v>8405.77319869578</v>
      </c>
      <c r="Y43" s="32" t="n">
        <f aca="false">2*PI()*J43/V43</f>
        <v>11357.8207123162</v>
      </c>
      <c r="Z43" s="32" t="n">
        <f aca="false">2*PI()*K43/W43</f>
        <v>24166.2085094844</v>
      </c>
      <c r="AA43" s="32" t="n">
        <f aca="false">2*PI()*$I43/X43</f>
        <v>17364.8127805467</v>
      </c>
      <c r="AB43" s="32" t="n">
        <f aca="false">S43-U43</f>
        <v>1.73206631800089E+021</v>
      </c>
      <c r="AC43" s="33" t="n">
        <v>3.5</v>
      </c>
      <c r="AD43" s="32" t="n">
        <f aca="false">D43/AC43</f>
        <v>21409549044245.7</v>
      </c>
      <c r="AE43" s="32" t="n">
        <f aca="false">(AB43/AD43)^0.5</f>
        <v>8994.53049079309</v>
      </c>
      <c r="AF43" s="32" t="n">
        <f aca="false">(AD43/((4/3)*PI()*E43))^(1/3)</f>
        <v>1.25270416339328</v>
      </c>
      <c r="AG43" s="34" t="n">
        <f aca="false">AA43</f>
        <v>17364.8127805467</v>
      </c>
      <c r="AH43" s="38" t="n">
        <f aca="false">AG43/24</f>
        <v>723.533865856111</v>
      </c>
      <c r="AI43" s="38" t="n">
        <f aca="false">AG43/24/365</f>
        <v>1.98228456398934</v>
      </c>
      <c r="AJ43" s="34" t="n">
        <f aca="false">L43/H43</f>
        <v>17429.4460628919</v>
      </c>
      <c r="AK43" s="38" t="n">
        <f aca="false">AJ43/24</f>
        <v>726.226919287161</v>
      </c>
      <c r="AL43" s="38" t="n">
        <f aca="false">AJ43/24/365</f>
        <v>1.98966279256756</v>
      </c>
      <c r="AM43" s="34" t="n">
        <f aca="false">((4*PI()^2/(6.67384*10^(-11)))/($D$17)*(I43*1000)^3)^0.5/3600</f>
        <v>17363.1434336209</v>
      </c>
      <c r="AN43" s="35" t="n">
        <f aca="false">AM43/24</f>
        <v>723.464309734206</v>
      </c>
      <c r="AO43" s="35" t="n">
        <f aca="false">AN43/365</f>
        <v>1.9820939992718</v>
      </c>
    </row>
    <row r="44" customFormat="false" ht="15.2" hidden="false" customHeight="false" outlineLevel="0" collapsed="false">
      <c r="A44" s="1" t="n">
        <v>27</v>
      </c>
      <c r="B44" s="1" t="s">
        <v>82</v>
      </c>
      <c r="C44" s="1" t="s">
        <v>98</v>
      </c>
      <c r="D44" s="30" t="n">
        <v>434613845598186</v>
      </c>
      <c r="E44" s="30" t="n">
        <v>2600000000000</v>
      </c>
      <c r="F44" s="30" t="n">
        <v>0</v>
      </c>
      <c r="G44" s="30" t="n">
        <f aca="false">6.8/2</f>
        <v>3.4</v>
      </c>
      <c r="H44" s="36" t="n">
        <v>8734.5</v>
      </c>
      <c r="I44" s="36" t="n">
        <v>21148000</v>
      </c>
      <c r="J44" s="36" t="n">
        <v>16279730</v>
      </c>
      <c r="K44" s="36" t="n">
        <f aca="false">I44*2-J44</f>
        <v>26016270</v>
      </c>
      <c r="L44" s="36" t="n">
        <v>131098581</v>
      </c>
      <c r="P44" s="22" t="n">
        <f aca="false">Q44*R44</f>
        <v>7.13389640062381E+029</v>
      </c>
      <c r="Q44" s="32" t="n">
        <f aca="false">D44*$N$6^2</f>
        <v>5.06229759546143E+032</v>
      </c>
      <c r="R44" s="32" t="n">
        <f aca="false">$N$5*($D$17+D44)</f>
        <v>0.00140922106338032</v>
      </c>
      <c r="S44" s="32" t="n">
        <f aca="false">$P44/J44</f>
        <v>4.38207292173999E+022</v>
      </c>
      <c r="T44" s="32" t="n">
        <f aca="false">$P44/K44</f>
        <v>2.74209039213685E+022</v>
      </c>
      <c r="U44" s="32" t="n">
        <f aca="false">$P44/I44</f>
        <v>3.37331965227152E+022</v>
      </c>
      <c r="V44" s="32" t="n">
        <f aca="false">(S44/$D44)^0.5</f>
        <v>10041.255581071</v>
      </c>
      <c r="W44" s="32" t="n">
        <f aca="false">(T44/$D44)^0.5</f>
        <v>7943.08307415921</v>
      </c>
      <c r="X44" s="32" t="n">
        <f aca="false">(U44/$D44)^0.5</f>
        <v>8810.02152303732</v>
      </c>
      <c r="Y44" s="32" t="n">
        <f aca="false">2*PI()*J44/V44</f>
        <v>10186.8296763282</v>
      </c>
      <c r="Z44" s="32" t="n">
        <f aca="false">2*PI()*K44/W44</f>
        <v>20579.5462398484</v>
      </c>
      <c r="AA44" s="32" t="n">
        <f aca="false">2*PI()*$I44/X44</f>
        <v>15082.460641983</v>
      </c>
      <c r="AB44" s="32" t="n">
        <f aca="false">S44-U44</f>
        <v>1.00875326946847E+022</v>
      </c>
      <c r="AC44" s="33" t="n">
        <v>3.5</v>
      </c>
      <c r="AD44" s="32" t="n">
        <f aca="false">D44/AC44</f>
        <v>124175384456625</v>
      </c>
      <c r="AE44" s="32" t="n">
        <f aca="false">(AB44/AD44)^0.5</f>
        <v>9013.11102938554</v>
      </c>
      <c r="AF44" s="32" t="n">
        <f aca="false">(AD44/((4/3)*PI()*E44))^(1/3)</f>
        <v>2.2507357991086</v>
      </c>
      <c r="AG44" s="34" t="n">
        <f aca="false">AA44</f>
        <v>15082.460641983</v>
      </c>
      <c r="AH44" s="38" t="n">
        <f aca="false">AG44/24</f>
        <v>628.435860082627</v>
      </c>
      <c r="AI44" s="38" t="n">
        <f aca="false">AG44/24/365</f>
        <v>1.72174208241816</v>
      </c>
      <c r="AJ44" s="34" t="n">
        <f aca="false">L44/H44</f>
        <v>15009.2828438949</v>
      </c>
      <c r="AK44" s="38" t="n">
        <f aca="false">AJ44/24</f>
        <v>625.386785162288</v>
      </c>
      <c r="AL44" s="38" t="n">
        <f aca="false">AJ44/24/365</f>
        <v>1.71338845249942</v>
      </c>
      <c r="AM44" s="34" t="n">
        <f aca="false">((4*PI()^2/(6.67384*10^(-11)))/($D$17)*(I44*1000)^3)^0.5/3600</f>
        <v>15081.0107064382</v>
      </c>
      <c r="AN44" s="35" t="n">
        <f aca="false">AM44/24</f>
        <v>628.375446101592</v>
      </c>
      <c r="AO44" s="35" t="n">
        <f aca="false">AN44/365</f>
        <v>1.7215765646619</v>
      </c>
    </row>
    <row r="45" customFormat="false" ht="15.2" hidden="false" customHeight="false" outlineLevel="0" collapsed="false">
      <c r="A45" s="1" t="n">
        <v>28</v>
      </c>
      <c r="B45" s="1" t="s">
        <v>76</v>
      </c>
      <c r="C45" s="1" t="s">
        <v>99</v>
      </c>
      <c r="D45" s="30" t="n">
        <v>89920105985832</v>
      </c>
      <c r="E45" s="30" t="n">
        <v>2600000000000</v>
      </c>
      <c r="F45" s="30" t="n">
        <v>0</v>
      </c>
      <c r="G45" s="30" t="n">
        <f aca="false">4/2</f>
        <v>2</v>
      </c>
      <c r="H45" s="36" t="n">
        <v>8056.6</v>
      </c>
      <c r="I45" s="36" t="n">
        <v>24033000</v>
      </c>
      <c r="J45" s="36" t="n">
        <v>16424152</v>
      </c>
      <c r="K45" s="36" t="n">
        <f aca="false">I45*2-J45</f>
        <v>31641848</v>
      </c>
      <c r="L45" s="36" t="n">
        <v>147145544.12</v>
      </c>
      <c r="P45" s="22" t="n">
        <f aca="false">Q45*R45</f>
        <v>1.47597856564604E+029</v>
      </c>
      <c r="Q45" s="32" t="n">
        <f aca="false">D45*$N$6^2</f>
        <v>1.04737191630237E+032</v>
      </c>
      <c r="R45" s="32" t="n">
        <f aca="false">$N$5*($D$17+D45)</f>
        <v>0.00140922106338007</v>
      </c>
      <c r="S45" s="32" t="n">
        <f aca="false">$P45/J45</f>
        <v>8.98663483902271E+021</v>
      </c>
      <c r="T45" s="32" t="n">
        <f aca="false">$P45/K45</f>
        <v>4.66464084413162E+021</v>
      </c>
      <c r="U45" s="32" t="n">
        <f aca="false">$P45/I45</f>
        <v>6.14146617420232E+021</v>
      </c>
      <c r="V45" s="32" t="n">
        <f aca="false">(S45/$D45)^0.5</f>
        <v>9997.01036648076</v>
      </c>
      <c r="W45" s="32" t="n">
        <f aca="false">(T45/$D45)^0.5</f>
        <v>7202.45743365231</v>
      </c>
      <c r="X45" s="32" t="n">
        <f aca="false">(U45/$D45)^0.5</f>
        <v>8264.32955329918</v>
      </c>
      <c r="Y45" s="32" t="n">
        <f aca="false">2*PI()*J45/V45</f>
        <v>10322.685157484</v>
      </c>
      <c r="Z45" s="32" t="n">
        <f aca="false">2*PI()*K45/W45</f>
        <v>27603.3001620662</v>
      </c>
      <c r="AA45" s="32" t="n">
        <f aca="false">2*PI()*$I45/X45</f>
        <v>18271.7535056628</v>
      </c>
      <c r="AB45" s="32" t="n">
        <f aca="false">S45-U45</f>
        <v>2.84516866482038E+021</v>
      </c>
      <c r="AC45" s="33" t="n">
        <v>2.5</v>
      </c>
      <c r="AD45" s="32" t="n">
        <f aca="false">D45/AC45</f>
        <v>35968042394332.8</v>
      </c>
      <c r="AE45" s="32" t="n">
        <f aca="false">(AB45/AD45)^0.5</f>
        <v>8893.96892590557</v>
      </c>
      <c r="AF45" s="32" t="n">
        <f aca="false">(AD45/((4/3)*PI()*E45))^(1/3)</f>
        <v>1.48919515542221</v>
      </c>
      <c r="AG45" s="34" t="n">
        <f aca="false">AA45</f>
        <v>18271.7535056628</v>
      </c>
      <c r="AH45" s="38" t="n">
        <f aca="false">AG45/24</f>
        <v>761.32306273595</v>
      </c>
      <c r="AI45" s="38" t="n">
        <f aca="false">AG45/24/365</f>
        <v>2.08581661023548</v>
      </c>
      <c r="AJ45" s="34" t="n">
        <f aca="false">L45/H45</f>
        <v>18263.975389122</v>
      </c>
      <c r="AK45" s="38" t="n">
        <f aca="false">AJ45/24</f>
        <v>760.998974546748</v>
      </c>
      <c r="AL45" s="38" t="n">
        <f aca="false">AJ45/24/365</f>
        <v>2.08492869738835</v>
      </c>
      <c r="AM45" s="34" t="n">
        <f aca="false">((4*PI()^2/(6.67384*10^(-11)))/($D$17)*(I45*1000)^3)^0.5/3600</f>
        <v>18269.9969710012</v>
      </c>
      <c r="AN45" s="35" t="n">
        <f aca="false">AM45/24</f>
        <v>761.249873791718</v>
      </c>
      <c r="AO45" s="35" t="n">
        <f aca="false">AN45/365</f>
        <v>2.08561609258005</v>
      </c>
    </row>
    <row r="46" customFormat="false" ht="15.2" hidden="false" customHeight="false" outlineLevel="0" collapsed="false">
      <c r="A46" s="1" t="n">
        <v>29</v>
      </c>
      <c r="B46" s="1" t="s">
        <v>82</v>
      </c>
      <c r="C46" s="1" t="s">
        <v>100</v>
      </c>
      <c r="D46" s="30" t="n">
        <v>89920105985832</v>
      </c>
      <c r="E46" s="30" t="n">
        <v>2600000000000</v>
      </c>
      <c r="F46" s="30" t="n">
        <v>0</v>
      </c>
      <c r="G46" s="30" t="n">
        <f aca="false">4/2</f>
        <v>2</v>
      </c>
      <c r="H46" s="36" t="n">
        <v>8719.6</v>
      </c>
      <c r="I46" s="36" t="n">
        <v>21192000</v>
      </c>
      <c r="J46" s="36" t="n">
        <v>16154662</v>
      </c>
      <c r="K46" s="36" t="n">
        <f aca="false">I46*2-J46</f>
        <v>26229338</v>
      </c>
      <c r="L46" s="36" t="n">
        <v>131252020.8</v>
      </c>
      <c r="P46" s="22" t="n">
        <f aca="false">Q46*R46</f>
        <v>1.47597856564604E+029</v>
      </c>
      <c r="Q46" s="32" t="n">
        <f aca="false">D46*$N$6^2</f>
        <v>1.04737191630237E+032</v>
      </c>
      <c r="R46" s="32" t="n">
        <f aca="false">$N$5*($D$17+D46)</f>
        <v>0.00140922106338007</v>
      </c>
      <c r="S46" s="32" t="n">
        <f aca="false">$P46/J46</f>
        <v>9.13654872906685E+021</v>
      </c>
      <c r="T46" s="32" t="n">
        <f aca="false">$P46/K46</f>
        <v>5.62720479505066E+021</v>
      </c>
      <c r="U46" s="32" t="n">
        <f aca="false">$P46/I46</f>
        <v>6.96479126862044E+021</v>
      </c>
      <c r="V46" s="32" t="n">
        <f aca="false">(S46/$D46)^0.5</f>
        <v>10080.0499076215</v>
      </c>
      <c r="W46" s="32" t="n">
        <f aca="false">(T46/$D46)^0.5</f>
        <v>7910.75538359084</v>
      </c>
      <c r="X46" s="32" t="n">
        <f aca="false">(U46/$D46)^0.5</f>
        <v>8800.87084432405</v>
      </c>
      <c r="Y46" s="32" t="n">
        <f aca="false">2*PI()*J46/V46</f>
        <v>10069.6659095018</v>
      </c>
      <c r="Z46" s="32" t="n">
        <f aca="false">2*PI()*K46/W46</f>
        <v>20832.8766530308</v>
      </c>
      <c r="AA46" s="32" t="n">
        <f aca="false">2*PI()*$I46/X46</f>
        <v>15129.5554025343</v>
      </c>
      <c r="AB46" s="32" t="n">
        <f aca="false">S46-U46</f>
        <v>2.1717574604464E+021</v>
      </c>
      <c r="AC46" s="33" t="n">
        <v>3.5</v>
      </c>
      <c r="AD46" s="32" t="n">
        <f aca="false">D46/AC46</f>
        <v>25691458853094.9</v>
      </c>
      <c r="AE46" s="32" t="n">
        <f aca="false">(AB46/AD46)^0.5</f>
        <v>9194.14350691968</v>
      </c>
      <c r="AF46" s="32" t="n">
        <f aca="false">(AD46/((4/3)*PI()*E46))^(1/3)</f>
        <v>1.3311968138806</v>
      </c>
      <c r="AG46" s="34" t="n">
        <f aca="false">AA46</f>
        <v>15129.5554025343</v>
      </c>
      <c r="AH46" s="38" t="n">
        <f aca="false">AG46/24</f>
        <v>630.398141772264</v>
      </c>
      <c r="AI46" s="38" t="n">
        <f aca="false">AG46/24/365</f>
        <v>1.72711819663634</v>
      </c>
      <c r="AJ46" s="34" t="n">
        <f aca="false">L46/H46</f>
        <v>15052.5277306298</v>
      </c>
      <c r="AK46" s="38" t="n">
        <f aca="false">AJ46/24</f>
        <v>627.18865544291</v>
      </c>
      <c r="AL46" s="38" t="n">
        <f aca="false">AJ46/24/365</f>
        <v>1.71832508340523</v>
      </c>
      <c r="AM46" s="34" t="n">
        <f aca="false">((4*PI()^2/(6.67384*10^(-11)))/($D$17)*(I46*1000)^3)^0.5/3600</f>
        <v>15128.1009395858</v>
      </c>
      <c r="AN46" s="35" t="n">
        <f aca="false">AM46/24</f>
        <v>630.337539149408</v>
      </c>
      <c r="AO46" s="35" t="n">
        <f aca="false">AN46/365</f>
        <v>1.72695216205317</v>
      </c>
    </row>
    <row r="47" customFormat="false" ht="15.2" hidden="false" customHeight="false" outlineLevel="0" collapsed="false">
      <c r="A47" s="1" t="n">
        <v>30</v>
      </c>
      <c r="B47" s="1" t="s">
        <v>101</v>
      </c>
      <c r="C47" s="1" t="s">
        <v>102</v>
      </c>
      <c r="D47" s="30" t="n">
        <v>89920105985832</v>
      </c>
      <c r="E47" s="30" t="n">
        <v>2600000000000</v>
      </c>
      <c r="F47" s="30" t="n">
        <v>0</v>
      </c>
      <c r="G47" s="30" t="n">
        <f aca="false">4/2</f>
        <v>2</v>
      </c>
      <c r="H47" s="36" t="n">
        <v>8696.9</v>
      </c>
      <c r="I47" s="36" t="n">
        <v>21300000</v>
      </c>
      <c r="J47" s="36" t="n">
        <v>16778010</v>
      </c>
      <c r="K47" s="36" t="n">
        <f aca="false">I47*2-J47</f>
        <v>25821990</v>
      </c>
      <c r="L47" s="36" t="n">
        <v>132310864.3</v>
      </c>
      <c r="P47" s="22" t="n">
        <f aca="false">Q47*R47</f>
        <v>1.47597856564604E+029</v>
      </c>
      <c r="Q47" s="32" t="n">
        <f aca="false">D47*$N$6^2</f>
        <v>1.04737191630237E+032</v>
      </c>
      <c r="R47" s="32" t="n">
        <f aca="false">$N$5*($D$17+D47)</f>
        <v>0.00140922106338007</v>
      </c>
      <c r="S47" s="32" t="n">
        <f aca="false">$P47/J47</f>
        <v>8.79710147774405E+021</v>
      </c>
      <c r="T47" s="32" t="n">
        <f aca="false">$P47/K47</f>
        <v>5.71597528171161E+021</v>
      </c>
      <c r="U47" s="32" t="n">
        <f aca="false">$P47/I47</f>
        <v>6.92947683401899E+021</v>
      </c>
      <c r="V47" s="32" t="n">
        <f aca="false">(S47/$D47)^0.5</f>
        <v>9891.027192139</v>
      </c>
      <c r="W47" s="32" t="n">
        <f aca="false">(T47/$D47)^0.5</f>
        <v>7972.90824239561</v>
      </c>
      <c r="X47" s="32" t="n">
        <f aca="false">(U47/$D47)^0.5</f>
        <v>8778.53042256187</v>
      </c>
      <c r="Y47" s="32" t="n">
        <f aca="false">2*PI()*J47/V47</f>
        <v>10658.0786674508</v>
      </c>
      <c r="Z47" s="32" t="n">
        <f aca="false">2*PI()*K47/W47</f>
        <v>20349.4563385805</v>
      </c>
      <c r="AA47" s="32" t="n">
        <f aca="false">2*PI()*$I47/X47</f>
        <v>15245.358915538</v>
      </c>
      <c r="AB47" s="32" t="n">
        <f aca="false">S47-U47</f>
        <v>1.86762464372506E+021</v>
      </c>
      <c r="AC47" s="33" t="n">
        <v>4</v>
      </c>
      <c r="AD47" s="32" t="n">
        <f aca="false">D47/AC47</f>
        <v>22480026496458</v>
      </c>
      <c r="AE47" s="32" t="n">
        <f aca="false">(AB47/AD47)^0.5</f>
        <v>9114.78415230749</v>
      </c>
      <c r="AF47" s="32" t="n">
        <f aca="false">(AD47/((4/3)*PI()*E47))^(1/3)</f>
        <v>1.27324394783972</v>
      </c>
      <c r="AG47" s="34" t="n">
        <f aca="false">AA47</f>
        <v>15245.358915538</v>
      </c>
      <c r="AH47" s="38" t="n">
        <f aca="false">AG47/24</f>
        <v>635.223288147417</v>
      </c>
      <c r="AI47" s="38" t="n">
        <f aca="false">AG47/24/365</f>
        <v>1.74033777574635</v>
      </c>
      <c r="AJ47" s="34" t="n">
        <f aca="false">L47/H47</f>
        <v>15213.5662477434</v>
      </c>
      <c r="AK47" s="38" t="n">
        <f aca="false">AJ47/24</f>
        <v>633.898593655977</v>
      </c>
      <c r="AL47" s="38" t="n">
        <f aca="false">AJ47/24/365</f>
        <v>1.7367084757698</v>
      </c>
      <c r="AM47" s="34" t="n">
        <f aca="false">((4*PI()^2/(6.67384*10^(-11)))/($D$17)*(I47*1000)^3)^0.5/3600</f>
        <v>15243.8933199478</v>
      </c>
      <c r="AN47" s="35" t="n">
        <f aca="false">AM47/24</f>
        <v>635.162221664491</v>
      </c>
      <c r="AO47" s="35" t="n">
        <f aca="false">AN47/365</f>
        <v>1.74017047031368</v>
      </c>
    </row>
    <row r="48" customFormat="false" ht="15.2" hidden="false" customHeight="false" outlineLevel="0" collapsed="false">
      <c r="A48" s="1" t="n">
        <v>31</v>
      </c>
      <c r="B48" s="1" t="s">
        <v>80</v>
      </c>
      <c r="C48" s="1" t="s">
        <v>103</v>
      </c>
      <c r="D48" s="30" t="n">
        <v>44960052992916</v>
      </c>
      <c r="E48" s="30" t="n">
        <v>2600000000000</v>
      </c>
      <c r="F48" s="30" t="n">
        <v>0</v>
      </c>
      <c r="G48" s="30" t="n">
        <f aca="false">3/2</f>
        <v>1.5</v>
      </c>
      <c r="H48" s="36" t="n">
        <v>8211</v>
      </c>
      <c r="I48" s="36" t="n">
        <v>23315000</v>
      </c>
      <c r="J48" s="36" t="n">
        <v>17124868</v>
      </c>
      <c r="K48" s="36" t="n">
        <f aca="false">I48*2-J48</f>
        <v>29505132</v>
      </c>
      <c r="L48" s="36" t="n">
        <v>143875729.78</v>
      </c>
      <c r="P48" s="22" t="n">
        <f aca="false">Q48*R48</f>
        <v>7.37989282823005E+028</v>
      </c>
      <c r="Q48" s="32" t="n">
        <f aca="false">D48*$N$6^2</f>
        <v>5.23685958151185E+031</v>
      </c>
      <c r="R48" s="32" t="n">
        <f aca="false">$N$5*($D$17+D48)</f>
        <v>0.00140922106338003</v>
      </c>
      <c r="S48" s="32" t="n">
        <f aca="false">$P48/J48</f>
        <v>4.30945968648053E+021</v>
      </c>
      <c r="T48" s="32" t="n">
        <f aca="false">$P48/K48</f>
        <v>2.50122345774628E+021</v>
      </c>
      <c r="U48" s="32" t="n">
        <f aca="false">$P48/I48</f>
        <v>3.16529823213813E+021</v>
      </c>
      <c r="V48" s="32" t="n">
        <f aca="false">(S48/$D48)^0.5</f>
        <v>9790.34517767598</v>
      </c>
      <c r="W48" s="32" t="n">
        <f aca="false">(T48/$D48)^0.5</f>
        <v>7458.69484380996</v>
      </c>
      <c r="X48" s="32" t="n">
        <f aca="false">(U48/$D48)^0.5</f>
        <v>8390.61724602397</v>
      </c>
      <c r="Y48" s="32" t="n">
        <f aca="false">2*PI()*J48/V48</f>
        <v>10990.2886008899</v>
      </c>
      <c r="Z48" s="32" t="n">
        <f aca="false">2*PI()*K48/W48</f>
        <v>24855.0471296795</v>
      </c>
      <c r="AA48" s="32" t="n">
        <f aca="false">2*PI()*$I48/X48</f>
        <v>17459.0809164022</v>
      </c>
      <c r="AB48" s="32" t="n">
        <f aca="false">S48-U48</f>
        <v>1.1441614543424E+021</v>
      </c>
      <c r="AC48" s="33" t="n">
        <v>3</v>
      </c>
      <c r="AD48" s="32" t="n">
        <f aca="false">D48/AC48</f>
        <v>14986684330972</v>
      </c>
      <c r="AE48" s="32" t="n">
        <f aca="false">(AB48/AD48)^0.5</f>
        <v>8737.57419346499</v>
      </c>
      <c r="AF48" s="32" t="n">
        <f aca="false">(AD48/((4/3)*PI()*E48))^(1/3)</f>
        <v>1.11228103967651</v>
      </c>
      <c r="AG48" s="34" t="n">
        <f aca="false">AA48</f>
        <v>17459.0809164022</v>
      </c>
      <c r="AH48" s="38" t="n">
        <f aca="false">AG48/24</f>
        <v>727.461704850091</v>
      </c>
      <c r="AI48" s="38" t="n">
        <f aca="false">AG48/24/365</f>
        <v>1.99304576671258</v>
      </c>
      <c r="AJ48" s="34" t="n">
        <f aca="false">L48/H48</f>
        <v>17522.315160151</v>
      </c>
      <c r="AK48" s="38" t="n">
        <f aca="false">AJ48/24</f>
        <v>730.096465006292</v>
      </c>
      <c r="AL48" s="38" t="n">
        <f aca="false">AJ48/24/365</f>
        <v>2.00026428768847</v>
      </c>
      <c r="AM48" s="34" t="n">
        <f aca="false">((4*PI()^2/(6.67384*10^(-11)))/($D$17)*(I48*1000)^3)^0.5/3600</f>
        <v>17457.4025071141</v>
      </c>
      <c r="AN48" s="35" t="n">
        <f aca="false">AM48/24</f>
        <v>727.391771129756</v>
      </c>
      <c r="AO48" s="35" t="n">
        <f aca="false">AN48/365</f>
        <v>1.99285416747878</v>
      </c>
    </row>
    <row r="49" customFormat="false" ht="15.2" hidden="false" customHeight="false" outlineLevel="0" collapsed="false">
      <c r="A49" s="1" t="n">
        <v>32</v>
      </c>
      <c r="B49" s="1" t="s">
        <v>76</v>
      </c>
      <c r="C49" s="1" t="s">
        <v>104</v>
      </c>
      <c r="D49" s="30" t="n">
        <v>44960052992946</v>
      </c>
      <c r="E49" s="30" t="n">
        <v>2600000000000</v>
      </c>
      <c r="F49" s="30" t="n">
        <v>0</v>
      </c>
      <c r="G49" s="30" t="n">
        <f aca="false">3/2</f>
        <v>1.5</v>
      </c>
      <c r="H49" s="36" t="n">
        <v>8285</v>
      </c>
      <c r="I49" s="36" t="n">
        <v>23148000</v>
      </c>
      <c r="J49" s="36" t="n">
        <v>16763782</v>
      </c>
      <c r="K49" s="36" t="n">
        <f aca="false">I49*2-J49</f>
        <v>29532218</v>
      </c>
      <c r="L49" s="36" t="n">
        <v>142636614.82</v>
      </c>
      <c r="P49" s="22" t="n">
        <f aca="false">Q49*R49</f>
        <v>7.37989282823497E+028</v>
      </c>
      <c r="Q49" s="32" t="n">
        <f aca="false">D49*$N$6^2</f>
        <v>5.23685958151535E+031</v>
      </c>
      <c r="R49" s="32" t="n">
        <f aca="false">$N$5*($D$17+D49)</f>
        <v>0.00140922106338003</v>
      </c>
      <c r="S49" s="32" t="n">
        <f aca="false">$P49/J49</f>
        <v>4.40228394060181E+021</v>
      </c>
      <c r="T49" s="32" t="n">
        <f aca="false">$P49/K49</f>
        <v>2.49892941608212E+021</v>
      </c>
      <c r="U49" s="32" t="n">
        <f aca="false">$P49/I49</f>
        <v>3.18813410585579E+021</v>
      </c>
      <c r="V49" s="32" t="n">
        <f aca="false">(S49/$D49)^0.5</f>
        <v>9895.22372986087</v>
      </c>
      <c r="W49" s="32" t="n">
        <f aca="false">(T49/$D49)^0.5</f>
        <v>7455.2736217267</v>
      </c>
      <c r="X49" s="32" t="n">
        <f aca="false">(U49/$D49)^0.5</f>
        <v>8420.82968069417</v>
      </c>
      <c r="Y49" s="32" t="n">
        <f aca="false">2*PI()*J49/V49</f>
        <v>10644.5242301401</v>
      </c>
      <c r="Z49" s="32" t="n">
        <f aca="false">2*PI()*K49/W49</f>
        <v>24889.2807482294</v>
      </c>
      <c r="AA49" s="32" t="n">
        <f aca="false">2*PI()*$I49/X49</f>
        <v>17271.8341310287</v>
      </c>
      <c r="AB49" s="32" t="n">
        <f aca="false">S49-U49</f>
        <v>1.21414983474603E+021</v>
      </c>
      <c r="AC49" s="33" t="n">
        <v>3</v>
      </c>
      <c r="AD49" s="32" t="n">
        <f aca="false">D49/AC49</f>
        <v>14986684330982</v>
      </c>
      <c r="AE49" s="32" t="n">
        <f aca="false">(AB49/AD49)^0.5</f>
        <v>9000.8466523003</v>
      </c>
      <c r="AF49" s="32" t="n">
        <f aca="false">(AD49/((4/3)*PI()*E49))^(1/3)</f>
        <v>1.11228103967675</v>
      </c>
      <c r="AG49" s="34" t="n">
        <f aca="false">AA49</f>
        <v>17271.8341310287</v>
      </c>
      <c r="AH49" s="38" t="n">
        <f aca="false">AG49/24</f>
        <v>719.659755459529</v>
      </c>
      <c r="AI49" s="38" t="n">
        <f aca="false">AG49/24/365</f>
        <v>1.97167056290282</v>
      </c>
      <c r="AJ49" s="34" t="n">
        <f aca="false">L49/H49</f>
        <v>17216.248016898</v>
      </c>
      <c r="AK49" s="38" t="n">
        <f aca="false">AJ49/24</f>
        <v>717.34366737075</v>
      </c>
      <c r="AL49" s="38" t="n">
        <f aca="false">AJ49/24/365</f>
        <v>1.96532511608425</v>
      </c>
      <c r="AM49" s="34" t="n">
        <f aca="false">((4*PI()^2/(6.67384*10^(-11)))/($D$17)*(I49*1000)^3)^0.5/3600</f>
        <v>17270.1737225017</v>
      </c>
      <c r="AN49" s="35" t="n">
        <f aca="false">AM49/24</f>
        <v>719.590571770904</v>
      </c>
      <c r="AO49" s="35" t="n">
        <f aca="false">AN49/365</f>
        <v>1.97148101855042</v>
      </c>
    </row>
    <row r="50" customFormat="false" ht="15.2" hidden="false" customHeight="false" outlineLevel="0" collapsed="false">
      <c r="A50" s="1" t="n">
        <v>33</v>
      </c>
      <c r="B50" s="1" t="s">
        <v>82</v>
      </c>
      <c r="C50" s="1" t="s">
        <v>105</v>
      </c>
      <c r="D50" s="30" t="n">
        <v>44960052992916</v>
      </c>
      <c r="E50" s="30" t="n">
        <v>2600000000000</v>
      </c>
      <c r="F50" s="30" t="n">
        <v>0</v>
      </c>
      <c r="G50" s="30" t="n">
        <f aca="false">3/2</f>
        <v>1.5</v>
      </c>
      <c r="H50" s="36" t="n">
        <v>8757.7</v>
      </c>
      <c r="I50" s="36" t="n">
        <v>21038000</v>
      </c>
      <c r="J50" s="36" t="n">
        <v>16182430</v>
      </c>
      <c r="K50" s="36" t="n">
        <f aca="false">I50*2-J50</f>
        <v>25893570</v>
      </c>
      <c r="L50" s="36" t="n">
        <v>130407330.95</v>
      </c>
      <c r="P50" s="22" t="n">
        <f aca="false">Q50*R50</f>
        <v>7.37989282823005E+028</v>
      </c>
      <c r="Q50" s="32" t="n">
        <f aca="false">D50*$N$6^2</f>
        <v>5.23685958151185E+031</v>
      </c>
      <c r="R50" s="32" t="n">
        <f aca="false">$N$5*($D$17+D50)</f>
        <v>0.00140922106338003</v>
      </c>
      <c r="S50" s="32" t="n">
        <f aca="false">$P50/J50</f>
        <v>4.56043550210324E+021</v>
      </c>
      <c r="T50" s="32" t="n">
        <f aca="false">$P50/K50</f>
        <v>2.85008704023047E+021</v>
      </c>
      <c r="U50" s="32" t="n">
        <f aca="false">$P50/I50</f>
        <v>3.50788707492635E+021</v>
      </c>
      <c r="V50" s="32" t="n">
        <f aca="false">(S50/$D50)^0.5</f>
        <v>10071.3978385953</v>
      </c>
      <c r="W50" s="32" t="n">
        <f aca="false">(T50/$D50)^0.5</f>
        <v>7961.88049055652</v>
      </c>
      <c r="X50" s="32" t="n">
        <f aca="false">(U50/$D50)^0.5</f>
        <v>8833.02368336813</v>
      </c>
      <c r="Y50" s="32" t="n">
        <f aca="false">2*PI()*J50/V50</f>
        <v>10095.639953852</v>
      </c>
      <c r="Z50" s="32" t="n">
        <f aca="false">2*PI()*K50/W50</f>
        <v>20434.1296967966</v>
      </c>
      <c r="AA50" s="32" t="n">
        <f aca="false">2*PI()*$I50/X50</f>
        <v>14964.9380813208</v>
      </c>
      <c r="AB50" s="32" t="n">
        <f aca="false">S50-U50</f>
        <v>1.05254842717689E+021</v>
      </c>
      <c r="AC50" s="33" t="n">
        <v>3.5</v>
      </c>
      <c r="AD50" s="32" t="n">
        <f aca="false">D50/AC50</f>
        <v>12845729426547.4</v>
      </c>
      <c r="AE50" s="32" t="n">
        <f aca="false">(AB50/AD50)^0.5</f>
        <v>9051.93982597777</v>
      </c>
      <c r="AF50" s="32" t="n">
        <f aca="false">(AD50/((4/3)*PI()*E50))^(1/3)</f>
        <v>1.05657161136539</v>
      </c>
      <c r="AG50" s="34" t="n">
        <f aca="false">AA50</f>
        <v>14964.9380813208</v>
      </c>
      <c r="AH50" s="38" t="n">
        <f aca="false">AG50/24</f>
        <v>623.539086721699</v>
      </c>
      <c r="AI50" s="38" t="n">
        <f aca="false">AG50/24/365</f>
        <v>1.70832626499096</v>
      </c>
      <c r="AJ50" s="34" t="n">
        <f aca="false">L50/H50</f>
        <v>14890.5912454183</v>
      </c>
      <c r="AK50" s="38" t="n">
        <f aca="false">AJ50/24</f>
        <v>620.44130189243</v>
      </c>
      <c r="AL50" s="38" t="n">
        <f aca="false">AJ50/24/365</f>
        <v>1.69983918326693</v>
      </c>
      <c r="AM50" s="34" t="n">
        <f aca="false">((4*PI()^2/(6.67384*10^(-11)))/($D$17)*(I50*1000)^3)^0.5/3600</f>
        <v>14963.4994436748</v>
      </c>
      <c r="AN50" s="35" t="n">
        <f aca="false">AM50/24</f>
        <v>623.47914348645</v>
      </c>
      <c r="AO50" s="35" t="n">
        <f aca="false">AN50/365</f>
        <v>1.70816203694918</v>
      </c>
    </row>
    <row r="51" customFormat="false" ht="15.2" hidden="false" customHeight="false" outlineLevel="0" collapsed="false">
      <c r="A51" s="1" t="n">
        <v>34</v>
      </c>
      <c r="B51" s="1" t="s">
        <v>101</v>
      </c>
      <c r="C51" s="1" t="s">
        <v>106</v>
      </c>
      <c r="D51" s="30" t="n">
        <v>14986684330972</v>
      </c>
      <c r="E51" s="30" t="n">
        <v>2600000000000</v>
      </c>
      <c r="F51" s="30" t="n">
        <v>0</v>
      </c>
      <c r="G51" s="30" t="n">
        <f aca="false">2/1</f>
        <v>2</v>
      </c>
      <c r="H51" s="36" t="n">
        <v>9146</v>
      </c>
      <c r="I51" s="36" t="n">
        <v>19339000</v>
      </c>
      <c r="J51" s="36" t="n">
        <v>16554184</v>
      </c>
      <c r="K51" s="36" t="n">
        <f aca="false">I51*2-J51</f>
        <v>22123816</v>
      </c>
      <c r="L51" s="36" t="n">
        <v>120878139.62</v>
      </c>
      <c r="P51" s="22" t="n">
        <f aca="false">Q51*R51</f>
        <v>2.45996427607664E+028</v>
      </c>
      <c r="Q51" s="32" t="n">
        <f aca="false">D51*$N$6^2</f>
        <v>1.74561986050395E+031</v>
      </c>
      <c r="R51" s="32" t="n">
        <f aca="false">$N$5*($D$17+D51)</f>
        <v>0.00140922106338001</v>
      </c>
      <c r="S51" s="32" t="n">
        <f aca="false">$P51/J51</f>
        <v>1.48600757130442E+021</v>
      </c>
      <c r="T51" s="32" t="n">
        <f aca="false">$P51/K51</f>
        <v>1.11190776314386E+021</v>
      </c>
      <c r="U51" s="32" t="n">
        <f aca="false">$P51/I51</f>
        <v>1.27202248103658E+021</v>
      </c>
      <c r="V51" s="32" t="n">
        <f aca="false">(S51/$D51)^0.5</f>
        <v>9957.67003882439</v>
      </c>
      <c r="W51" s="32" t="n">
        <f aca="false">(T51/$D51)^0.5</f>
        <v>8613.53854189792</v>
      </c>
      <c r="X51" s="32" t="n">
        <f aca="false">(U51/$D51)^0.5</f>
        <v>9212.86301143127</v>
      </c>
      <c r="Y51" s="32" t="n">
        <f aca="false">2*PI()*J51/V51</f>
        <v>10445.5163984754</v>
      </c>
      <c r="Z51" s="32" t="n">
        <f aca="false">2*PI()*K51/W51</f>
        <v>16138.3193392335</v>
      </c>
      <c r="AA51" s="32" t="n">
        <f aca="false">2*PI()*$I51/X51</f>
        <v>13189.2247290312</v>
      </c>
      <c r="AB51" s="32" t="n">
        <f aca="false">S51-U51</f>
        <v>2.13985090267836E+020</v>
      </c>
      <c r="AC51" s="33" t="n">
        <v>6</v>
      </c>
      <c r="AD51" s="32" t="n">
        <f aca="false">D51/AC51</f>
        <v>2497780721828.67</v>
      </c>
      <c r="AE51" s="32" t="n">
        <f aca="false">(AB51/AD51)^0.5</f>
        <v>9255.8136545749</v>
      </c>
      <c r="AF51" s="32" t="n">
        <f aca="false">(AD51/((4/3)*PI()*E51))^(1/3)</f>
        <v>0.612111845556117</v>
      </c>
      <c r="AG51" s="34" t="n">
        <f aca="false">AA51</f>
        <v>13189.2247290312</v>
      </c>
      <c r="AH51" s="38" t="n">
        <f aca="false">AG51/24</f>
        <v>549.5510303763</v>
      </c>
      <c r="AI51" s="38" t="n">
        <f aca="false">AG51/24/365</f>
        <v>1.50561926130493</v>
      </c>
      <c r="AJ51" s="34" t="n">
        <f aca="false">L51/H51</f>
        <v>13216.5033479117</v>
      </c>
      <c r="AK51" s="38" t="n">
        <f aca="false">AJ51/24</f>
        <v>550.687639496319</v>
      </c>
      <c r="AL51" s="38" t="n">
        <f aca="false">AJ51/24/365</f>
        <v>1.50873325889402</v>
      </c>
      <c r="AM51" s="34" t="n">
        <f aca="false">((4*PI()^2/(6.67384*10^(-11)))/($D$17)*(I51*1000)^3)^0.5/3600</f>
        <v>13187.9567976094</v>
      </c>
      <c r="AN51" s="35" t="n">
        <f aca="false">AM51/24</f>
        <v>549.498199900393</v>
      </c>
      <c r="AO51" s="35" t="n">
        <f aca="false">AN51/365</f>
        <v>1.50547452027505</v>
      </c>
    </row>
    <row r="52" customFormat="false" ht="15.2" hidden="false" customHeight="false" outlineLevel="0" collapsed="false">
      <c r="A52" s="1" t="n">
        <v>35</v>
      </c>
      <c r="B52" s="1" t="s">
        <v>101</v>
      </c>
      <c r="C52" s="1" t="s">
        <v>107</v>
      </c>
      <c r="D52" s="30" t="n">
        <v>14986684330972</v>
      </c>
      <c r="E52" s="30" t="n">
        <v>2600000000000</v>
      </c>
      <c r="F52" s="30" t="n">
        <v>0</v>
      </c>
      <c r="G52" s="30" t="n">
        <f aca="false">2/1</f>
        <v>2</v>
      </c>
      <c r="H52" s="36" t="n">
        <v>8725.5</v>
      </c>
      <c r="I52" s="36" t="n">
        <v>21164000</v>
      </c>
      <c r="J52" s="36" t="n">
        <v>15280408</v>
      </c>
      <c r="K52" s="36" t="n">
        <f aca="false">I52*2-J52</f>
        <v>27047592</v>
      </c>
      <c r="L52" s="36" t="n">
        <v>130369596.18</v>
      </c>
      <c r="P52" s="22" t="n">
        <f aca="false">Q52*R52</f>
        <v>2.45996427607664E+028</v>
      </c>
      <c r="Q52" s="32" t="n">
        <f aca="false">D52*$N$6^2</f>
        <v>1.74561986050395E+031</v>
      </c>
      <c r="R52" s="32" t="n">
        <f aca="false">$N$5*($D$17+D52)</f>
        <v>0.00140922106338001</v>
      </c>
      <c r="S52" s="32" t="n">
        <f aca="false">$P52/J52</f>
        <v>1.60988127808933E+021</v>
      </c>
      <c r="T52" s="32" t="n">
        <f aca="false">$P52/K52</f>
        <v>9.094947439597E+020</v>
      </c>
      <c r="U52" s="32" t="n">
        <f aca="false">$P52/I52</f>
        <v>1.1623342827805E+021</v>
      </c>
      <c r="V52" s="32" t="n">
        <f aca="false">(S52/$D52)^0.5</f>
        <v>10364.39950859</v>
      </c>
      <c r="W52" s="32" t="n">
        <f aca="false">(T52/$D52)^0.5</f>
        <v>7790.17684882573</v>
      </c>
      <c r="X52" s="32" t="n">
        <f aca="false">(U52/$D52)^0.5</f>
        <v>8806.6907019256</v>
      </c>
      <c r="Y52" s="32" t="n">
        <f aca="false">2*PI()*J52/V52</f>
        <v>9263.40546345563</v>
      </c>
      <c r="Z52" s="32" t="n">
        <f aca="false">2*PI()*K52/W52</f>
        <v>21815.2984132325</v>
      </c>
      <c r="AA52" s="32" t="n">
        <f aca="false">2*PI()*$I52/X52</f>
        <v>15099.5803465737</v>
      </c>
      <c r="AB52" s="32" t="n">
        <f aca="false">S52-U52</f>
        <v>4.47546995308834E+020</v>
      </c>
      <c r="AC52" s="33" t="n">
        <v>2.5</v>
      </c>
      <c r="AD52" s="32" t="n">
        <f aca="false">D52/AC52</f>
        <v>5994673732388.8</v>
      </c>
      <c r="AE52" s="32" t="n">
        <f aca="false">(AB52/AD52)^0.5</f>
        <v>8640.45369964413</v>
      </c>
      <c r="AF52" s="32" t="n">
        <f aca="false">(AD52/((4/3)*PI()*E52))^(1/3)</f>
        <v>0.819535677101745</v>
      </c>
      <c r="AG52" s="34" t="n">
        <f aca="false">AA52</f>
        <v>15099.5803465737</v>
      </c>
      <c r="AH52" s="38" t="n">
        <f aca="false">AG52/24</f>
        <v>629.149181107236</v>
      </c>
      <c r="AI52" s="38" t="n">
        <f aca="false">AG52/24/365</f>
        <v>1.72369638659517</v>
      </c>
      <c r="AJ52" s="34" t="n">
        <f aca="false">L52/H52</f>
        <v>14941.2178304968</v>
      </c>
      <c r="AK52" s="38" t="n">
        <f aca="false">AJ52/24</f>
        <v>622.550742937368</v>
      </c>
      <c r="AL52" s="38" t="n">
        <f aca="false">AJ52/24/365</f>
        <v>1.70561847380101</v>
      </c>
      <c r="AM52" s="34" t="n">
        <f aca="false">((4*PI()^2/(6.67384*10^(-11)))/($D$17)*(I52*1000)^3)^0.5/3600</f>
        <v>15098.1287652434</v>
      </c>
      <c r="AN52" s="35" t="n">
        <f aca="false">AM52/24</f>
        <v>629.088698551809</v>
      </c>
      <c r="AO52" s="35" t="n">
        <f aca="false">AN52/365</f>
        <v>1.72353068096386</v>
      </c>
    </row>
    <row r="53" customFormat="false" ht="15.2" hidden="false" customHeight="false" outlineLevel="0" collapsed="false">
      <c r="A53" s="1" t="n">
        <v>36</v>
      </c>
      <c r="B53" s="1" t="s">
        <v>76</v>
      </c>
      <c r="C53" s="1" t="s">
        <v>108</v>
      </c>
      <c r="D53" s="30" t="n">
        <v>14986684330972</v>
      </c>
      <c r="E53" s="30" t="n">
        <v>2600000000000</v>
      </c>
      <c r="F53" s="30" t="n">
        <v>0</v>
      </c>
      <c r="G53" s="30" t="n">
        <f aca="false">2/1</f>
        <v>2</v>
      </c>
      <c r="H53" s="36" t="n">
        <v>8115</v>
      </c>
      <c r="I53" s="36" t="n">
        <v>23790000</v>
      </c>
      <c r="J53" s="36" t="n">
        <v>16338972</v>
      </c>
      <c r="K53" s="36" t="n">
        <f aca="false">I53*2-J53</f>
        <v>31241028</v>
      </c>
      <c r="L53" s="36" t="n">
        <v>145740938.31</v>
      </c>
      <c r="P53" s="22" t="n">
        <f aca="false">Q53*R53</f>
        <v>2.45996427607664E+028</v>
      </c>
      <c r="Q53" s="32" t="n">
        <f aca="false">D53*$N$6^2</f>
        <v>1.74561986050395E+031</v>
      </c>
      <c r="R53" s="32" t="n">
        <f aca="false">$N$5*($D$17+D53)</f>
        <v>0.00140922106338001</v>
      </c>
      <c r="S53" s="32" t="n">
        <f aca="false">$P53/J53</f>
        <v>1.50558081382148E+021</v>
      </c>
      <c r="T53" s="32" t="n">
        <f aca="false">$P53/K53</f>
        <v>7.87414638236823E+020</v>
      </c>
      <c r="U53" s="32" t="n">
        <f aca="false">$P53/I53</f>
        <v>1.0340329029326E+021</v>
      </c>
      <c r="V53" s="32" t="n">
        <f aca="false">(S53/$D53)^0.5</f>
        <v>10023.0352102031</v>
      </c>
      <c r="W53" s="32" t="n">
        <f aca="false">(T53/$D53)^0.5</f>
        <v>7248.5136689894</v>
      </c>
      <c r="X53" s="32" t="n">
        <f aca="false">(U53/$D53)^0.5</f>
        <v>8306.42980333848</v>
      </c>
      <c r="Y53" s="32" t="n">
        <f aca="false">2*PI()*J53/V53</f>
        <v>10242.4851007521</v>
      </c>
      <c r="Z53" s="32" t="n">
        <f aca="false">2*PI()*K53/W53</f>
        <v>27080.471538678</v>
      </c>
      <c r="AA53" s="32" t="n">
        <f aca="false">2*PI()*$I53/X53</f>
        <v>17995.3339758226</v>
      </c>
      <c r="AB53" s="32" t="n">
        <f aca="false">S53-U53</f>
        <v>4.71547910888889E+020</v>
      </c>
      <c r="AC53" s="33" t="n">
        <v>2</v>
      </c>
      <c r="AD53" s="32" t="n">
        <f aca="false">D53/AC53</f>
        <v>7493342165486</v>
      </c>
      <c r="AE53" s="32" t="n">
        <f aca="false">(AB53/AD53)^0.5</f>
        <v>7932.77489245482</v>
      </c>
      <c r="AF53" s="32" t="n">
        <f aca="false">(AD53/((4/3)*PI()*E53))^(1/3)</f>
        <v>0.882818046233384</v>
      </c>
      <c r="AG53" s="34" t="n">
        <f aca="false">AA53</f>
        <v>17995.3339758226</v>
      </c>
      <c r="AH53" s="35" t="n">
        <f aca="false">AG53/24</f>
        <v>749.805582325942</v>
      </c>
      <c r="AI53" s="35" t="n">
        <f aca="false">AG53/24/365</f>
        <v>2.05426186938614</v>
      </c>
      <c r="AJ53" s="34" t="n">
        <f aca="false">L53/H53</f>
        <v>17959.4501922366</v>
      </c>
      <c r="AK53" s="35" t="n">
        <f aca="false">AJ53/24</f>
        <v>748.310424676525</v>
      </c>
      <c r="AL53" s="35" t="n">
        <f aca="false">AJ53/24/365</f>
        <v>2.05016554705897</v>
      </c>
      <c r="AM53" s="34" t="n">
        <f aca="false">((4*PI()^2/(6.67384*10^(-11)))/($D$17)*(I53*1000)^3)^0.5/3600</f>
        <v>17993.6040144441</v>
      </c>
      <c r="AN53" s="35" t="n">
        <f aca="false">AM53/24</f>
        <v>749.733500601839</v>
      </c>
      <c r="AO53" s="35" t="n">
        <f aca="false">AN53/365</f>
        <v>2.05406438521052</v>
      </c>
    </row>
    <row r="54" customFormat="false" ht="15.2" hidden="false" customHeight="false" outlineLevel="0" collapsed="false">
      <c r="A54" s="1" t="n">
        <v>37</v>
      </c>
      <c r="B54" s="1" t="s">
        <v>80</v>
      </c>
      <c r="C54" s="1" t="s">
        <v>109</v>
      </c>
      <c r="D54" s="30" t="n">
        <v>14986684330972</v>
      </c>
      <c r="E54" s="30" t="n">
        <v>2600000000000</v>
      </c>
      <c r="F54" s="30" t="n">
        <v>0</v>
      </c>
      <c r="G54" s="30" t="n">
        <f aca="false">2/2</f>
        <v>1</v>
      </c>
      <c r="H54" s="36" t="n">
        <v>8227.4</v>
      </c>
      <c r="I54" s="36" t="n">
        <v>23302000</v>
      </c>
      <c r="J54" s="36" t="n">
        <v>17427566</v>
      </c>
      <c r="K54" s="36" t="n">
        <f aca="false">I54*2-J54</f>
        <v>29176434</v>
      </c>
      <c r="L54" s="36" t="n">
        <v>144058039.82</v>
      </c>
      <c r="P54" s="22" t="n">
        <f aca="false">Q54*R54</f>
        <v>2.45996427607664E+028</v>
      </c>
      <c r="Q54" s="32" t="n">
        <f aca="false">D54*$N$6^2</f>
        <v>1.74561986050395E+031</v>
      </c>
      <c r="R54" s="32" t="n">
        <f aca="false">$N$5*($D$17+D54)</f>
        <v>0.00140922106338001</v>
      </c>
      <c r="S54" s="32" t="n">
        <f aca="false">$P54/J54</f>
        <v>1.41153634195197E+021</v>
      </c>
      <c r="T54" s="32" t="n">
        <f aca="false">$P54/K54</f>
        <v>8.4313397452089E+020</v>
      </c>
      <c r="U54" s="32" t="n">
        <f aca="false">$P54/I54</f>
        <v>1.05568804226103E+021</v>
      </c>
      <c r="V54" s="32" t="n">
        <f aca="false">(S54/$D54)^0.5</f>
        <v>9704.94888185673</v>
      </c>
      <c r="W54" s="32" t="n">
        <f aca="false">(T54/$D54)^0.5</f>
        <v>7500.59152803852</v>
      </c>
      <c r="X54" s="32" t="n">
        <f aca="false">(U54/$D54)^0.5</f>
        <v>8392.9574489035</v>
      </c>
      <c r="Y54" s="32" t="n">
        <f aca="false">2*PI()*J54/V54</f>
        <v>11282.9678923722</v>
      </c>
      <c r="Z54" s="32" t="n">
        <f aca="false">2*PI()*K54/W54</f>
        <v>24440.864529072</v>
      </c>
      <c r="AA54" s="32" t="n">
        <f aca="false">2*PI()*$I54/X54</f>
        <v>17444.4806755248</v>
      </c>
      <c r="AB54" s="32" t="n">
        <f aca="false">S54-U54</f>
        <v>3.55848299690938E+020</v>
      </c>
      <c r="AC54" s="33" t="n">
        <v>3</v>
      </c>
      <c r="AD54" s="32" t="n">
        <f aca="false">D54/AC54</f>
        <v>4995561443657.33</v>
      </c>
      <c r="AE54" s="32" t="n">
        <f aca="false">(AB54/AD54)^0.5</f>
        <v>8439.95818597714</v>
      </c>
      <c r="AF54" s="32" t="n">
        <f aca="false">(AD54/((4/3)*PI()*E54))^(1/3)</f>
        <v>0.771212599106151</v>
      </c>
      <c r="AG54" s="34" t="n">
        <f aca="false">AA54</f>
        <v>17444.4806755248</v>
      </c>
      <c r="AH54" s="35" t="n">
        <f aca="false">AG54/24</f>
        <v>726.853361480199</v>
      </c>
      <c r="AI54" s="35" t="n">
        <f aca="false">AG54/24/365</f>
        <v>1.99137907254849</v>
      </c>
      <c r="AJ54" s="34" t="n">
        <f aca="false">L54/H54</f>
        <v>17509.5461287892</v>
      </c>
      <c r="AK54" s="35" t="n">
        <f aca="false">AJ54/24</f>
        <v>729.564422032882</v>
      </c>
      <c r="AL54" s="35" t="n">
        <f aca="false">AJ54/24/365</f>
        <v>1.99880663570653</v>
      </c>
      <c r="AM54" s="34" t="n">
        <f aca="false">((4*PI()^2/(6.67384*10^(-11)))/($D$17)*(I54*1000)^3)^0.5/3600</f>
        <v>17442.8036698145</v>
      </c>
      <c r="AN54" s="35" t="n">
        <f aca="false">AM54/24</f>
        <v>726.78348624227</v>
      </c>
      <c r="AO54" s="35" t="n">
        <f aca="false">AN54/365</f>
        <v>1.99118763354047</v>
      </c>
    </row>
    <row r="55" customFormat="false" ht="15.2" hidden="false" customHeight="false" outlineLevel="0" collapsed="false">
      <c r="A55" s="1" t="n">
        <v>38</v>
      </c>
      <c r="B55" s="1" t="s">
        <v>80</v>
      </c>
      <c r="C55" s="1" t="s">
        <v>110</v>
      </c>
      <c r="D55" s="30" t="n">
        <v>14986684330972</v>
      </c>
      <c r="E55" s="30" t="n">
        <v>2600000000000</v>
      </c>
      <c r="F55" s="30" t="n">
        <v>0</v>
      </c>
      <c r="G55" s="30" t="n">
        <f aca="false">2/2</f>
        <v>1</v>
      </c>
      <c r="H55" s="36" t="n">
        <v>8250.5</v>
      </c>
      <c r="I55" s="36" t="n">
        <v>23090000</v>
      </c>
      <c r="J55" s="36" t="n">
        <v>16929588</v>
      </c>
      <c r="K55" s="36" t="n">
        <f aca="false">I55*2-J55</f>
        <v>29250412</v>
      </c>
      <c r="L55" s="36" t="n">
        <v>142461469.64</v>
      </c>
      <c r="P55" s="22" t="n">
        <f aca="false">Q55*R55</f>
        <v>2.45996427607664E+028</v>
      </c>
      <c r="Q55" s="32" t="n">
        <f aca="false">D55*$N$6^2</f>
        <v>1.74561986050395E+031</v>
      </c>
      <c r="R55" s="32" t="n">
        <f aca="false">$N$5*($D$17+D55)</f>
        <v>0.00140922106338001</v>
      </c>
      <c r="S55" s="32" t="n">
        <f aca="false">$P55/J55</f>
        <v>1.45305619727819E+021</v>
      </c>
      <c r="T55" s="32" t="n">
        <f aca="false">$P55/K55</f>
        <v>8.41001581815888E+020</v>
      </c>
      <c r="U55" s="32" t="n">
        <f aca="false">$P55/I55</f>
        <v>1.06538080384437E+021</v>
      </c>
      <c r="V55" s="32" t="n">
        <f aca="false">(S55/$D55)^0.5</f>
        <v>9846.64828832452</v>
      </c>
      <c r="W55" s="32" t="n">
        <f aca="false">(T55/$D55)^0.5</f>
        <v>7491.10054985838</v>
      </c>
      <c r="X55" s="32" t="n">
        <f aca="false">(U55/$D55)^0.5</f>
        <v>8431.39923021313</v>
      </c>
      <c r="Y55" s="32" t="n">
        <f aca="false">2*PI()*J55/V55</f>
        <v>10802.837215617</v>
      </c>
      <c r="Z55" s="32" t="n">
        <f aca="false">2*PI()*K55/W55</f>
        <v>24533.8795927421</v>
      </c>
      <c r="AA55" s="32" t="n">
        <f aca="false">2*PI()*$I55/X55</f>
        <v>17206.9599341116</v>
      </c>
      <c r="AB55" s="32" t="n">
        <f aca="false">S55-U55</f>
        <v>3.87675393433821E+020</v>
      </c>
      <c r="AC55" s="33" t="n">
        <v>3</v>
      </c>
      <c r="AD55" s="32" t="n">
        <f aca="false">D55/AC55</f>
        <v>4995561443657.33</v>
      </c>
      <c r="AE55" s="32" t="n">
        <f aca="false">(AB55/AD55)^0.5</f>
        <v>8809.31147162915</v>
      </c>
      <c r="AF55" s="32" t="n">
        <f aca="false">(AD55/((4/3)*PI()*E55))^(1/3)</f>
        <v>0.771212599106151</v>
      </c>
      <c r="AG55" s="34" t="n">
        <f aca="false">AA55</f>
        <v>17206.9599341116</v>
      </c>
      <c r="AH55" s="35" t="n">
        <f aca="false">AG55/24</f>
        <v>716.956663921316</v>
      </c>
      <c r="AI55" s="35" t="n">
        <f aca="false">AG55/24/365</f>
        <v>1.96426483266114</v>
      </c>
      <c r="AJ55" s="34" t="n">
        <f aca="false">L55/H55</f>
        <v>17267.0104405794</v>
      </c>
      <c r="AK55" s="35" t="n">
        <f aca="false">AJ55/24</f>
        <v>719.458768357473</v>
      </c>
      <c r="AL55" s="35" t="n">
        <f aca="false">AJ55/24/365</f>
        <v>1.97111991330815</v>
      </c>
      <c r="AM55" s="34" t="n">
        <f aca="false">((4*PI()^2/(6.67384*10^(-11)))/($D$17)*(I55*1000)^3)^0.5/3600</f>
        <v>17205.3057621931</v>
      </c>
      <c r="AN55" s="35" t="n">
        <f aca="false">AM55/24</f>
        <v>716.887740091379</v>
      </c>
      <c r="AO55" s="35" t="n">
        <f aca="false">AN55/365</f>
        <v>1.96407600025035</v>
      </c>
    </row>
    <row r="56" customFormat="false" ht="15.2" hidden="false" customHeight="false" outlineLevel="0" collapsed="false">
      <c r="A56" s="1" t="n">
        <v>39</v>
      </c>
      <c r="B56" s="1" t="s">
        <v>76</v>
      </c>
      <c r="C56" s="1" t="s">
        <v>111</v>
      </c>
      <c r="D56" s="30" t="n">
        <v>44960052992916</v>
      </c>
      <c r="E56" s="30" t="n">
        <v>2600000000000</v>
      </c>
      <c r="F56" s="30" t="n">
        <v>0</v>
      </c>
      <c r="G56" s="30" t="n">
        <f aca="false">3/2</f>
        <v>1.5</v>
      </c>
      <c r="H56" s="36" t="n">
        <v>8086.6</v>
      </c>
      <c r="I56" s="36" t="n">
        <v>23566000</v>
      </c>
      <c r="J56" s="36" t="n">
        <v>15461653</v>
      </c>
      <c r="K56" s="36" t="n">
        <f aca="false">I56*2-J56</f>
        <v>31670347</v>
      </c>
      <c r="L56" s="36" t="n">
        <v>143589402.13</v>
      </c>
      <c r="P56" s="22" t="n">
        <f aca="false">Q56*R56</f>
        <v>7.37989282823005E+028</v>
      </c>
      <c r="Q56" s="32" t="n">
        <f aca="false">D56*$N$6^2</f>
        <v>5.23685958151185E+031</v>
      </c>
      <c r="R56" s="32" t="n">
        <f aca="false">$N$5*($D$17+D56)</f>
        <v>0.00140922106338003</v>
      </c>
      <c r="S56" s="32" t="n">
        <f aca="false">$P56/J56</f>
        <v>4.7730296548694E+021</v>
      </c>
      <c r="T56" s="32" t="n">
        <f aca="false">$P56/K56</f>
        <v>2.33022165125947E+021</v>
      </c>
      <c r="U56" s="32" t="n">
        <f aca="false">$P56/I56</f>
        <v>3.13158483757534E+021</v>
      </c>
      <c r="V56" s="32" t="n">
        <f aca="false">(S56/$D56)^0.5</f>
        <v>10303.4735154033</v>
      </c>
      <c r="W56" s="32" t="n">
        <f aca="false">(T56/$D56)^0.5</f>
        <v>7199.21608880147</v>
      </c>
      <c r="X56" s="32" t="n">
        <f aca="false">(U56/$D56)^0.5</f>
        <v>8345.81365543164</v>
      </c>
      <c r="Y56" s="32" t="n">
        <f aca="false">2*PI()*J56/V56</f>
        <v>9428.70681514117</v>
      </c>
      <c r="Z56" s="32" t="n">
        <f aca="false">2*PI()*K56/W56</f>
        <v>27640.6009333729</v>
      </c>
      <c r="AA56" s="32" t="n">
        <f aca="false">2*PI()*$I56/X56</f>
        <v>17741.7746264473</v>
      </c>
      <c r="AB56" s="32" t="n">
        <f aca="false">S56-U56</f>
        <v>1.64144481729406E+021</v>
      </c>
      <c r="AC56" s="33" t="n">
        <v>2</v>
      </c>
      <c r="AD56" s="32" t="n">
        <f aca="false">D56/AC56</f>
        <v>22480026496458</v>
      </c>
      <c r="AE56" s="32" t="n">
        <f aca="false">(AB56/AD56)^0.5</f>
        <v>8545.05247630781</v>
      </c>
      <c r="AF56" s="32" t="n">
        <f aca="false">(AD56/((4/3)*PI()*E56))^(1/3)</f>
        <v>1.27324394783972</v>
      </c>
      <c r="AG56" s="34" t="n">
        <f aca="false">AA56</f>
        <v>17741.7746264473</v>
      </c>
      <c r="AH56" s="35" t="n">
        <f aca="false">AG56/24</f>
        <v>739.240609435303</v>
      </c>
      <c r="AI56" s="35" t="n">
        <f aca="false">AG56/24/365</f>
        <v>2.02531673817891</v>
      </c>
      <c r="AJ56" s="34" t="n">
        <f aca="false">L56/H56</f>
        <v>17756.4615697574</v>
      </c>
      <c r="AK56" s="35" t="n">
        <f aca="false">AJ56/24</f>
        <v>739.852565406557</v>
      </c>
      <c r="AL56" s="35" t="n">
        <f aca="false">AJ56/24/365</f>
        <v>2.02699332988098</v>
      </c>
      <c r="AM56" s="34" t="n">
        <f aca="false">((4*PI()^2/(6.67384*10^(-11)))/($D$17)*(I56*1000)^3)^0.5/3600</f>
        <v>17740.0690407144</v>
      </c>
      <c r="AN56" s="35" t="n">
        <f aca="false">AM56/24</f>
        <v>739.169543363102</v>
      </c>
      <c r="AO56" s="35" t="n">
        <f aca="false">AN56/365</f>
        <v>2.02512203661124</v>
      </c>
    </row>
    <row r="57" customFormat="false" ht="15.2" hidden="false" customHeight="false" outlineLevel="0" collapsed="false">
      <c r="A57" s="1" t="n">
        <v>40</v>
      </c>
      <c r="B57" s="1" t="s">
        <v>101</v>
      </c>
      <c r="C57" s="1" t="s">
        <v>112</v>
      </c>
      <c r="D57" s="30" t="n">
        <v>14986684330972</v>
      </c>
      <c r="E57" s="30" t="n">
        <v>2600000000000</v>
      </c>
      <c r="F57" s="30" t="n">
        <v>0</v>
      </c>
      <c r="G57" s="30" t="n">
        <f aca="false">2/2</f>
        <v>1</v>
      </c>
      <c r="H57" s="36" t="n">
        <v>8766.1</v>
      </c>
      <c r="I57" s="36" t="n">
        <v>21036000</v>
      </c>
      <c r="J57" s="36" t="n">
        <v>16258724</v>
      </c>
      <c r="K57" s="36" t="n">
        <f aca="false">I57*2-J57</f>
        <v>25813276</v>
      </c>
      <c r="L57" s="36" t="n">
        <v>130452054.59</v>
      </c>
      <c r="P57" s="22" t="n">
        <f aca="false">Q57*R57</f>
        <v>2.45996427607664E+028</v>
      </c>
      <c r="Q57" s="32" t="n">
        <f aca="false">D57*$N$6^2</f>
        <v>1.74561986050395E+031</v>
      </c>
      <c r="R57" s="32" t="n">
        <f aca="false">$N$5*($D$17+D57)</f>
        <v>0.00140922106338001</v>
      </c>
      <c r="S57" s="32" t="n">
        <f aca="false">$P57/J57</f>
        <v>1.51301189200127E+021</v>
      </c>
      <c r="T57" s="32" t="n">
        <f aca="false">$P57/K57</f>
        <v>9.52984145087452E+020</v>
      </c>
      <c r="U57" s="32" t="n">
        <f aca="false">$P57/I57</f>
        <v>1.16940686255783E+021</v>
      </c>
      <c r="V57" s="32" t="n">
        <f aca="false">(S57/$D57)^0.5</f>
        <v>10047.7400545838</v>
      </c>
      <c r="W57" s="32" t="n">
        <f aca="false">(T57/$D57)^0.5</f>
        <v>7974.2538689642</v>
      </c>
      <c r="X57" s="32" t="n">
        <f aca="false">(U57/$D57)^0.5</f>
        <v>8833.44357373425</v>
      </c>
      <c r="Y57" s="32" t="n">
        <f aca="false">2*PI()*J57/V57</f>
        <v>10167.1196901322</v>
      </c>
      <c r="Z57" s="32" t="n">
        <f aca="false">2*PI()*K57/W57</f>
        <v>20339.1563848517</v>
      </c>
      <c r="AA57" s="32" t="n">
        <f aca="false">2*PI()*$I57/X57</f>
        <v>14962.8041452417</v>
      </c>
      <c r="AB57" s="32" t="n">
        <f aca="false">S57-U57</f>
        <v>3.43605029443442E+020</v>
      </c>
      <c r="AC57" s="33" t="n">
        <v>3.5</v>
      </c>
      <c r="AD57" s="32" t="n">
        <f aca="false">D57/AC57</f>
        <v>4281909808849.14</v>
      </c>
      <c r="AE57" s="32" t="n">
        <f aca="false">(AB57/AD57)^0.5</f>
        <v>8957.99876755352</v>
      </c>
      <c r="AF57" s="32" t="n">
        <f aca="false">(AD57/((4/3)*PI()*E57))^(1/3)</f>
        <v>0.732585838899009</v>
      </c>
      <c r="AG57" s="34" t="n">
        <f aca="false">AA57</f>
        <v>14962.8041452417</v>
      </c>
      <c r="AH57" s="35" t="n">
        <f aca="false">AG57/24</f>
        <v>623.450172718406</v>
      </c>
      <c r="AI57" s="35" t="n">
        <f aca="false">AG57/24/365</f>
        <v>1.70808266498193</v>
      </c>
      <c r="AJ57" s="34" t="n">
        <f aca="false">L57/H57</f>
        <v>14881.4244179282</v>
      </c>
      <c r="AK57" s="35" t="n">
        <f aca="false">AJ57/24</f>
        <v>620.059350747006</v>
      </c>
      <c r="AL57" s="35" t="n">
        <f aca="false">AJ57/24/365</f>
        <v>1.69879274177262</v>
      </c>
      <c r="AM57" s="34" t="n">
        <f aca="false">((4*PI()^2/(6.67384*10^(-11)))/($D$17)*(I57*1000)^3)^0.5/3600</f>
        <v>14961.3657127392</v>
      </c>
      <c r="AN57" s="35" t="n">
        <f aca="false">AM57/24</f>
        <v>623.3902380308</v>
      </c>
      <c r="AO57" s="35" t="n">
        <f aca="false">AN57/365</f>
        <v>1.70791846035836</v>
      </c>
    </row>
    <row r="58" customFormat="false" ht="15.2" hidden="false" customHeight="false" outlineLevel="0" collapsed="false">
      <c r="A58" s="1" t="n">
        <v>41</v>
      </c>
      <c r="B58" s="1" t="s">
        <v>76</v>
      </c>
      <c r="C58" s="1" t="s">
        <v>113</v>
      </c>
      <c r="D58" s="30" t="n">
        <v>89920105985832</v>
      </c>
      <c r="E58" s="30" t="n">
        <v>2600000000000</v>
      </c>
      <c r="F58" s="30" t="n">
        <v>0</v>
      </c>
      <c r="G58" s="30" t="n">
        <f aca="false">4/2</f>
        <v>2</v>
      </c>
      <c r="H58" s="36" t="n">
        <v>7841.5</v>
      </c>
      <c r="I58" s="36" t="n">
        <v>23969000</v>
      </c>
      <c r="J58" s="36" t="n">
        <v>13604804</v>
      </c>
      <c r="K58" s="36" t="n">
        <f aca="false">I58*2-J58</f>
        <v>34333196</v>
      </c>
      <c r="L58" s="36" t="n">
        <v>143293939.32</v>
      </c>
      <c r="P58" s="22" t="n">
        <f aca="false">Q58*R58</f>
        <v>1.47597856564604E+029</v>
      </c>
      <c r="Q58" s="32" t="n">
        <f aca="false">D58*$N$6^2</f>
        <v>1.04737191630237E+032</v>
      </c>
      <c r="R58" s="32" t="n">
        <f aca="false">$N$5*($D$17+D58)</f>
        <v>0.00140922106338007</v>
      </c>
      <c r="S58" s="32" t="n">
        <f aca="false">$P58/J58</f>
        <v>1.08489513384099E+022</v>
      </c>
      <c r="T58" s="32" t="n">
        <f aca="false">$P58/K58</f>
        <v>4.29898389199201E+021</v>
      </c>
      <c r="U58" s="32" t="n">
        <f aca="false">$P58/I58</f>
        <v>6.15786459863175E+021</v>
      </c>
      <c r="V58" s="32" t="n">
        <f aca="false">(S58/$D58)^0.5</f>
        <v>10984.1252277366</v>
      </c>
      <c r="W58" s="32" t="n">
        <f aca="false">(T58/$D58)^0.5</f>
        <v>6914.40006169092</v>
      </c>
      <c r="X58" s="32" t="n">
        <f aca="false">(U58/$D58)^0.5</f>
        <v>8275.35555552187</v>
      </c>
      <c r="Y58" s="32" t="n">
        <f aca="false">2*PI()*J58/V58</f>
        <v>7782.27695219678</v>
      </c>
      <c r="Z58" s="32" t="n">
        <f aca="false">2*PI()*K58/W58</f>
        <v>31198.9226441957</v>
      </c>
      <c r="AA58" s="32" t="n">
        <f aca="false">2*PI()*$I58/X58</f>
        <v>18198.8154608409</v>
      </c>
      <c r="AB58" s="32" t="n">
        <f aca="false">S58-U58</f>
        <v>4.69108673977816E+021</v>
      </c>
      <c r="AC58" s="33" t="n">
        <v>1.5</v>
      </c>
      <c r="AD58" s="32" t="n">
        <f aca="false">D58/AC58</f>
        <v>59946737323888</v>
      </c>
      <c r="AE58" s="32" t="n">
        <f aca="false">(AB58/AD58)^0.5</f>
        <v>8846.14301107779</v>
      </c>
      <c r="AF58" s="32" t="n">
        <f aca="false">(AD58/((4/3)*PI()*E58))^(1/3)</f>
        <v>1.76563609246677</v>
      </c>
      <c r="AG58" s="34" t="n">
        <f aca="false">AA58</f>
        <v>18198.8154608409</v>
      </c>
      <c r="AH58" s="35" t="n">
        <f aca="false">AG58/24</f>
        <v>758.283977535039</v>
      </c>
      <c r="AI58" s="35" t="n">
        <f aca="false">AG58/24/365</f>
        <v>2.07749034941107</v>
      </c>
      <c r="AJ58" s="34" t="n">
        <f aca="false">L58/H58</f>
        <v>18273.7919173628</v>
      </c>
      <c r="AK58" s="35" t="n">
        <f aca="false">AJ58/24</f>
        <v>761.407996556781</v>
      </c>
      <c r="AL58" s="35" t="n">
        <f aca="false">AJ58/24/365</f>
        <v>2.08604930563502</v>
      </c>
      <c r="AM58" s="34" t="n">
        <f aca="false">((4*PI()^2/(6.67384*10^(-11)))/($D$17)*(I58*1000)^3)^0.5/3600</f>
        <v>18197.065937997</v>
      </c>
      <c r="AN58" s="35" t="n">
        <f aca="false">AM58/24</f>
        <v>758.211080749876</v>
      </c>
      <c r="AO58" s="35" t="n">
        <f aca="false">AN58/365</f>
        <v>2.07729063219144</v>
      </c>
    </row>
    <row r="59" customFormat="false" ht="15.2" hidden="false" customHeight="false" outlineLevel="0" collapsed="false">
      <c r="A59" s="1" t="n">
        <v>42</v>
      </c>
      <c r="B59" s="1" t="s">
        <v>101</v>
      </c>
      <c r="C59" s="1" t="s">
        <v>114</v>
      </c>
      <c r="D59" s="30" t="n">
        <v>14986684330972</v>
      </c>
      <c r="E59" s="30" t="n">
        <v>2600000000000</v>
      </c>
      <c r="F59" s="30" t="n">
        <v>0</v>
      </c>
      <c r="G59" s="30" t="n">
        <f aca="false">2/2</f>
        <v>1</v>
      </c>
      <c r="H59" s="36" t="n">
        <v>8714.7</v>
      </c>
      <c r="I59" s="36" t="n">
        <v>21165000</v>
      </c>
      <c r="J59" s="36" t="n">
        <v>16521399</v>
      </c>
      <c r="K59" s="36" t="n">
        <f aca="false">I59*2-J59</f>
        <v>25808601</v>
      </c>
      <c r="L59" s="36" t="n">
        <v>131368538.7</v>
      </c>
      <c r="P59" s="22" t="n">
        <f aca="false">Q59*R59</f>
        <v>2.45996427607664E+028</v>
      </c>
      <c r="Q59" s="32" t="n">
        <f aca="false">D59*$N$6^2</f>
        <v>1.74561986050395E+031</v>
      </c>
      <c r="R59" s="32" t="n">
        <f aca="false">$N$5*($D$17+D59)</f>
        <v>0.00140922106338001</v>
      </c>
      <c r="S59" s="32" t="n">
        <f aca="false">$P59/J59</f>
        <v>1.48895639895668E+021</v>
      </c>
      <c r="T59" s="32" t="n">
        <f aca="false">$P59/K59</f>
        <v>9.53156769743794E+020</v>
      </c>
      <c r="U59" s="32" t="n">
        <f aca="false">$P59/I59</f>
        <v>1.16227936502558E+021</v>
      </c>
      <c r="V59" s="32" t="n">
        <f aca="false">(S59/$D59)^0.5</f>
        <v>9967.54512310543</v>
      </c>
      <c r="W59" s="32" t="n">
        <f aca="false">(T59/$D59)^0.5</f>
        <v>7974.9760690705</v>
      </c>
      <c r="X59" s="32" t="n">
        <f aca="false">(U59/$D59)^0.5</f>
        <v>8806.48265102249</v>
      </c>
      <c r="Y59" s="32" t="n">
        <f aca="false">2*PI()*J59/V59</f>
        <v>10414.5012807838</v>
      </c>
      <c r="Z59" s="32" t="n">
        <f aca="false">2*PI()*K59/W59</f>
        <v>20333.6312482453</v>
      </c>
      <c r="AA59" s="32" t="n">
        <f aca="false">2*PI()*$I59/X59</f>
        <v>15100.6505430424</v>
      </c>
      <c r="AB59" s="32" t="n">
        <f aca="false">S59-U59</f>
        <v>3.26677033931095E+020</v>
      </c>
      <c r="AC59" s="33" t="n">
        <v>3.5</v>
      </c>
      <c r="AD59" s="32" t="n">
        <f aca="false">D59/AC59</f>
        <v>4281909808849.14</v>
      </c>
      <c r="AE59" s="32" t="n">
        <f aca="false">(AB59/AD59)^0.5</f>
        <v>8734.55017985126</v>
      </c>
      <c r="AF59" s="32" t="n">
        <f aca="false">(AD59/((4/3)*PI()*E59))^(1/3)</f>
        <v>0.732585838899009</v>
      </c>
      <c r="AG59" s="34" t="n">
        <f aca="false">AA59</f>
        <v>15100.6505430424</v>
      </c>
      <c r="AH59" s="35" t="n">
        <f aca="false">AG59/24</f>
        <v>629.193772626765</v>
      </c>
      <c r="AI59" s="35" t="n">
        <f aca="false">AG59/24/365</f>
        <v>1.72381855514182</v>
      </c>
      <c r="AJ59" s="34" t="n">
        <f aca="false">L59/H59</f>
        <v>15074.3615614995</v>
      </c>
      <c r="AK59" s="35" t="n">
        <f aca="false">AJ59/24</f>
        <v>628.098398395814</v>
      </c>
      <c r="AL59" s="35" t="n">
        <f aca="false">AJ59/24/365</f>
        <v>1.72081752985155</v>
      </c>
      <c r="AM59" s="34" t="n">
        <f aca="false">((4*PI()^2/(6.67384*10^(-11)))/($D$17)*(I59*1000)^3)^0.5/3600</f>
        <v>15099.19885883</v>
      </c>
      <c r="AN59" s="35" t="n">
        <f aca="false">AM59/24</f>
        <v>629.133285784583</v>
      </c>
      <c r="AO59" s="35" t="n">
        <f aca="false">AN59/365</f>
        <v>1.72365283776598</v>
      </c>
    </row>
    <row r="60" customFormat="false" ht="15.2" hidden="false" customHeight="false" outlineLevel="0" collapsed="false">
      <c r="A60" s="1" t="n">
        <v>43</v>
      </c>
      <c r="B60" s="1" t="s">
        <v>80</v>
      </c>
      <c r="C60" s="1" t="s">
        <v>115</v>
      </c>
      <c r="D60" s="30" t="n">
        <v>44960052992916</v>
      </c>
      <c r="E60" s="30" t="n">
        <v>2600000000000</v>
      </c>
      <c r="F60" s="30" t="n">
        <v>0</v>
      </c>
      <c r="G60" s="30" t="n">
        <f aca="false">3/2</f>
        <v>1.5</v>
      </c>
      <c r="H60" s="36" t="n">
        <v>8216</v>
      </c>
      <c r="I60" s="36" t="n">
        <v>23355000</v>
      </c>
      <c r="J60" s="36" t="n">
        <v>17387798</v>
      </c>
      <c r="K60" s="36" t="n">
        <f aca="false">I60*2-J60</f>
        <v>29322202</v>
      </c>
      <c r="L60" s="36" t="n">
        <v>144318784.87</v>
      </c>
      <c r="P60" s="22" t="n">
        <f aca="false">Q60*R60</f>
        <v>7.37989282823005E+028</v>
      </c>
      <c r="Q60" s="32" t="n">
        <f aca="false">D60*$N$6^2</f>
        <v>5.23685958151185E+031</v>
      </c>
      <c r="R60" s="32" t="n">
        <f aca="false">$N$5*($D$17+D60)</f>
        <v>0.00140922106338003</v>
      </c>
      <c r="S60" s="32" t="n">
        <f aca="false">$P60/J60</f>
        <v>4.24429408958515E+021</v>
      </c>
      <c r="T60" s="32" t="n">
        <f aca="false">$P60/K60</f>
        <v>2.51682763396489E+021</v>
      </c>
      <c r="U60" s="32" t="n">
        <f aca="false">$P60/I60</f>
        <v>3.15987704056093E+021</v>
      </c>
      <c r="V60" s="32" t="n">
        <f aca="false">(S60/$D60)^0.5</f>
        <v>9716.04074014116</v>
      </c>
      <c r="W60" s="32" t="n">
        <f aca="false">(T60/$D60)^0.5</f>
        <v>7481.92464145371</v>
      </c>
      <c r="X60" s="32" t="n">
        <f aca="false">(U60/$D60)^0.5</f>
        <v>8383.42888124669</v>
      </c>
      <c r="Y60" s="32" t="n">
        <f aca="false">2*PI()*J60/V60</f>
        <v>11244.369989768</v>
      </c>
      <c r="Z60" s="32" t="n">
        <f aca="false">2*PI()*K60/W60</f>
        <v>24624.2561385589</v>
      </c>
      <c r="AA60" s="32" t="n">
        <f aca="false">2*PI()*$I60/X60</f>
        <v>17504.0302634925</v>
      </c>
      <c r="AB60" s="32" t="n">
        <f aca="false">S60-U60</f>
        <v>1.08441704902422E+021</v>
      </c>
      <c r="AC60" s="33" t="n">
        <v>3</v>
      </c>
      <c r="AD60" s="32" t="n">
        <f aca="false">D60/AC60</f>
        <v>14986684330972</v>
      </c>
      <c r="AE60" s="32" t="n">
        <f aca="false">(AB60/AD60)^0.5</f>
        <v>8506.39192439926</v>
      </c>
      <c r="AF60" s="32" t="n">
        <f aca="false">(AD60/((4/3)*PI()*E60))^(1/3)</f>
        <v>1.11228103967651</v>
      </c>
      <c r="AG60" s="34" t="n">
        <f aca="false">AA60</f>
        <v>17504.0302634925</v>
      </c>
      <c r="AH60" s="35" t="n">
        <f aca="false">AG60/24</f>
        <v>729.334594312188</v>
      </c>
      <c r="AI60" s="35" t="n">
        <f aca="false">AG60/24/365</f>
        <v>1.99817697071832</v>
      </c>
      <c r="AJ60" s="34" t="n">
        <f aca="false">L60/H60</f>
        <v>17565.5775158228</v>
      </c>
      <c r="AK60" s="35" t="n">
        <f aca="false">AJ60/24</f>
        <v>731.899063159283</v>
      </c>
      <c r="AL60" s="35" t="n">
        <f aca="false">AJ60/24/365</f>
        <v>2.00520291276516</v>
      </c>
      <c r="AM60" s="34" t="n">
        <f aca="false">((4*PI()^2/(6.67384*10^(-11)))/($D$17)*(I60*1000)^3)^0.5/3600</f>
        <v>17502.3475330491</v>
      </c>
      <c r="AN60" s="35" t="n">
        <f aca="false">AM60/24</f>
        <v>729.264480543711</v>
      </c>
      <c r="AO60" s="35" t="n">
        <f aca="false">AN60/365</f>
        <v>1.99798487820195</v>
      </c>
    </row>
    <row r="61" customFormat="false" ht="15.2" hidden="false" customHeight="false" outlineLevel="0" collapsed="false">
      <c r="A61" s="1" t="n">
        <v>44</v>
      </c>
      <c r="B61" s="1" t="s">
        <v>80</v>
      </c>
      <c r="C61" s="1" t="s">
        <v>116</v>
      </c>
      <c r="D61" s="30" t="n">
        <v>14986684330972</v>
      </c>
      <c r="E61" s="30" t="n">
        <v>2600000000000</v>
      </c>
      <c r="F61" s="30" t="n">
        <v>0</v>
      </c>
      <c r="G61" s="30" t="n">
        <f aca="false">2/2</f>
        <v>1</v>
      </c>
      <c r="H61" s="36" t="n">
        <v>8241.5</v>
      </c>
      <c r="I61" s="36" t="n">
        <v>23273000</v>
      </c>
      <c r="J61" s="36" t="n">
        <v>17631625</v>
      </c>
      <c r="K61" s="36" t="n">
        <f aca="false">I61*2-J61</f>
        <v>28914375</v>
      </c>
      <c r="L61" s="36" t="n">
        <v>144056292.25</v>
      </c>
      <c r="P61" s="22" t="n">
        <f aca="false">Q61*R61</f>
        <v>2.45996427607664E+028</v>
      </c>
      <c r="Q61" s="32" t="n">
        <f aca="false">D61*$N$6^2</f>
        <v>1.74561986050395E+031</v>
      </c>
      <c r="R61" s="32" t="n">
        <f aca="false">$N$5*($D$17+D61)</f>
        <v>0.00140922106338001</v>
      </c>
      <c r="S61" s="32" t="n">
        <f aca="false">$P61/J61</f>
        <v>1.39519997508831E+021</v>
      </c>
      <c r="T61" s="32" t="n">
        <f aca="false">$P61/K61</f>
        <v>8.50775531574397E+020</v>
      </c>
      <c r="U61" s="32" t="n">
        <f aca="false">$P61/I61</f>
        <v>1.05700351311676E+021</v>
      </c>
      <c r="V61" s="32" t="n">
        <f aca="false">(S61/$D61)^0.5</f>
        <v>9648.62549888556</v>
      </c>
      <c r="W61" s="32" t="n">
        <f aca="false">(T61/$D61)^0.5</f>
        <v>7534.50483059635</v>
      </c>
      <c r="X61" s="32" t="n">
        <f aca="false">(U61/$D61)^0.5</f>
        <v>8398.18496556712</v>
      </c>
      <c r="Y61" s="32" t="n">
        <f aca="false">2*PI()*J61/V61</f>
        <v>11481.7148986139</v>
      </c>
      <c r="Z61" s="32" t="n">
        <f aca="false">2*PI()*K61/W61</f>
        <v>24112.317962626</v>
      </c>
      <c r="AA61" s="32" t="n">
        <f aca="false">2*PI()*$I61/X61</f>
        <v>17411.9255831508</v>
      </c>
      <c r="AB61" s="32" t="n">
        <f aca="false">S61-U61</f>
        <v>3.38196461971547E+020</v>
      </c>
      <c r="AC61" s="33" t="n">
        <v>3.5</v>
      </c>
      <c r="AD61" s="32" t="n">
        <f aca="false">D61/AC61</f>
        <v>4281909808849.14</v>
      </c>
      <c r="AE61" s="32" t="n">
        <f aca="false">(AB61/AD61)^0.5</f>
        <v>8887.21674972176</v>
      </c>
      <c r="AF61" s="32" t="n">
        <f aca="false">(AD61/((4/3)*PI()*E61))^(1/3)</f>
        <v>0.732585838899009</v>
      </c>
      <c r="AG61" s="34" t="n">
        <f aca="false">AA61</f>
        <v>17411.9255831508</v>
      </c>
      <c r="AH61" s="35" t="n">
        <f aca="false">AG61/24</f>
        <v>725.49689929795</v>
      </c>
      <c r="AI61" s="35" t="n">
        <f aca="false">AG61/24/365</f>
        <v>1.9876627378026</v>
      </c>
      <c r="AJ61" s="34" t="n">
        <f aca="false">L61/H61</f>
        <v>17479.3778135048</v>
      </c>
      <c r="AK61" s="35" t="n">
        <f aca="false">AJ61/24</f>
        <v>728.307408896034</v>
      </c>
      <c r="AL61" s="35" t="n">
        <f aca="false">AJ61/24/365</f>
        <v>1.99536276409872</v>
      </c>
      <c r="AM61" s="34" t="n">
        <f aca="false">((4*PI()^2/(6.67384*10^(-11)))/($D$17)*(I61*1000)^3)^0.5/3600</f>
        <v>17410.251707088</v>
      </c>
      <c r="AN61" s="35" t="n">
        <f aca="false">AM61/24</f>
        <v>725.427154462002</v>
      </c>
      <c r="AO61" s="35" t="n">
        <f aca="false">AN61/365</f>
        <v>1.98747165606028</v>
      </c>
    </row>
    <row r="62" customFormat="false" ht="15.2" hidden="false" customHeight="false" outlineLevel="0" collapsed="false">
      <c r="A62" s="1" t="n">
        <v>45</v>
      </c>
      <c r="B62" s="1" t="s">
        <v>101</v>
      </c>
      <c r="C62" s="1" t="s">
        <v>117</v>
      </c>
      <c r="D62" s="30" t="n">
        <v>89920105985832</v>
      </c>
      <c r="E62" s="30" t="n">
        <v>2600000000000</v>
      </c>
      <c r="F62" s="30" t="n">
        <v>0</v>
      </c>
      <c r="G62" s="30" t="n">
        <f aca="false">4/2</f>
        <v>2</v>
      </c>
      <c r="H62" s="36" t="n">
        <v>8757.1</v>
      </c>
      <c r="I62" s="36" t="n">
        <v>21064000</v>
      </c>
      <c r="J62" s="36" t="n">
        <v>17973911</v>
      </c>
      <c r="K62" s="36" t="n">
        <f aca="false">I62*2-J62</f>
        <v>24154089</v>
      </c>
      <c r="L62" s="36" t="n">
        <v>131634048.78</v>
      </c>
      <c r="P62" s="22" t="n">
        <f aca="false">Q62*R62</f>
        <v>1.47597856564604E+029</v>
      </c>
      <c r="Q62" s="32" t="n">
        <f aca="false">D62*$N$6^2</f>
        <v>1.04737191630237E+032</v>
      </c>
      <c r="R62" s="32" t="n">
        <f aca="false">$N$5*($D$17+D62)</f>
        <v>0.00140922106338007</v>
      </c>
      <c r="S62" s="32" t="n">
        <f aca="false">$P62/J62</f>
        <v>8.21178298727553E+021</v>
      </c>
      <c r="T62" s="32" t="n">
        <f aca="false">$P62/K62</f>
        <v>6.11067784691049E+021</v>
      </c>
      <c r="U62" s="32" t="n">
        <f aca="false">$P62/I62</f>
        <v>7.00711434507237E+021</v>
      </c>
      <c r="V62" s="32" t="n">
        <f aca="false">(S62/$D62)^0.5</f>
        <v>9556.31214111599</v>
      </c>
      <c r="W62" s="32" t="n">
        <f aca="false">(T62/$D62)^0.5</f>
        <v>8243.58820483293</v>
      </c>
      <c r="X62" s="32" t="n">
        <f aca="false">(U62/$D62)^0.5</f>
        <v>8827.57055176057</v>
      </c>
      <c r="Y62" s="32" t="n">
        <f aca="false">2*PI()*J62/V62</f>
        <v>11817.6773466679</v>
      </c>
      <c r="Z62" s="32" t="n">
        <f aca="false">2*PI()*K62/W62</f>
        <v>18410.0191982096</v>
      </c>
      <c r="AA62" s="32" t="n">
        <f aca="false">2*PI()*$I62/X62</f>
        <v>14992.6884791688</v>
      </c>
      <c r="AB62" s="32" t="n">
        <f aca="false">S62-U62</f>
        <v>1.20466864220315E+021</v>
      </c>
      <c r="AC62" s="33" t="n">
        <v>6</v>
      </c>
      <c r="AD62" s="32" t="n">
        <f aca="false">D62/AC62</f>
        <v>14986684330972</v>
      </c>
      <c r="AE62" s="32" t="n">
        <f aca="false">(AB62/AD62)^0.5</f>
        <v>8965.63435306075</v>
      </c>
      <c r="AF62" s="32" t="n">
        <f aca="false">(AD62/((4/3)*PI()*E62))^(1/3)</f>
        <v>1.11228103967651</v>
      </c>
      <c r="AG62" s="34" t="n">
        <f aca="false">AA62</f>
        <v>14992.6884791688</v>
      </c>
      <c r="AH62" s="35" t="n">
        <f aca="false">AG62/24</f>
        <v>624.695353298702</v>
      </c>
      <c r="AI62" s="35" t="n">
        <f aca="false">AG62/24/365</f>
        <v>1.71149411862658</v>
      </c>
      <c r="AJ62" s="34" t="n">
        <f aca="false">L62/H62</f>
        <v>15031.6941430382</v>
      </c>
      <c r="AK62" s="35" t="n">
        <f aca="false">AJ62/24</f>
        <v>626.320589293259</v>
      </c>
      <c r="AL62" s="35" t="n">
        <f aca="false">AJ62/24/365</f>
        <v>1.71594681998153</v>
      </c>
      <c r="AM62" s="34" t="n">
        <f aca="false">((4*PI()^2/(6.67384*10^(-11)))/($D$17)*(I62*1000)^3)^0.5/3600</f>
        <v>14991.2471737695</v>
      </c>
      <c r="AN62" s="35" t="n">
        <f aca="false">AM62/24</f>
        <v>624.635298907061</v>
      </c>
      <c r="AO62" s="35" t="n">
        <f aca="false">AN62/365</f>
        <v>1.71132958604674</v>
      </c>
    </row>
    <row r="63" customFormat="false" ht="15.2" hidden="false" customHeight="false" outlineLevel="0" collapsed="false">
      <c r="A63" s="1" t="n">
        <v>46</v>
      </c>
      <c r="C63" s="1" t="s">
        <v>118</v>
      </c>
      <c r="D63" s="30" t="n">
        <v>44960052992916</v>
      </c>
      <c r="E63" s="30" t="n">
        <v>2600000000000</v>
      </c>
      <c r="F63" s="30" t="n">
        <v>0</v>
      </c>
      <c r="G63" s="30" t="n">
        <f aca="false">3/2</f>
        <v>1.5</v>
      </c>
      <c r="H63" s="36" t="n">
        <v>9298</v>
      </c>
      <c r="I63" s="36" t="n">
        <v>17078000</v>
      </c>
      <c r="J63" s="36" t="n">
        <v>9502199</v>
      </c>
      <c r="K63" s="36" t="n">
        <f aca="false">I63*2-J63</f>
        <v>24653801</v>
      </c>
      <c r="L63" s="36" t="n">
        <v>101812674.9</v>
      </c>
      <c r="P63" s="22" t="n">
        <f aca="false">Q63*R63</f>
        <v>7.37989282823005E+028</v>
      </c>
      <c r="Q63" s="32" t="n">
        <f aca="false">D63*$N$6^2</f>
        <v>5.23685958151185E+031</v>
      </c>
      <c r="R63" s="32" t="n">
        <f aca="false">$N$5*($D$17+D63)</f>
        <v>0.00140922106338003</v>
      </c>
      <c r="S63" s="32" t="n">
        <f aca="false">$P63/J63</f>
        <v>7.76651049744385E+021</v>
      </c>
      <c r="T63" s="32" t="n">
        <f aca="false">$P63/K63</f>
        <v>2.99340974977045E+021</v>
      </c>
      <c r="U63" s="32" t="n">
        <f aca="false">$P63/I63</f>
        <v>4.32128634982436E+021</v>
      </c>
      <c r="V63" s="32" t="n">
        <f aca="false">(S63/$D63)^0.5</f>
        <v>13143.1528789884</v>
      </c>
      <c r="W63" s="32" t="n">
        <f aca="false">(T63/$D63)^0.5</f>
        <v>8159.61517928812</v>
      </c>
      <c r="X63" s="32" t="n">
        <f aca="false">(U63/$D63)^0.5</f>
        <v>9803.77003758833</v>
      </c>
      <c r="Y63" s="32" t="n">
        <f aca="false">2*PI()*J63/V63</f>
        <v>4542.59930569199</v>
      </c>
      <c r="Z63" s="32" t="n">
        <f aca="false">2*PI()*K63/W63</f>
        <v>18984.2776657568</v>
      </c>
      <c r="AA63" s="32" t="n">
        <f aca="false">2*PI()*$I63/X63</f>
        <v>10945.2015158047</v>
      </c>
      <c r="AB63" s="32" t="n">
        <f aca="false">S63-U63</f>
        <v>3.44522414761949E+021</v>
      </c>
      <c r="AC63" s="33" t="n">
        <v>1.3</v>
      </c>
      <c r="AD63" s="32" t="n">
        <f aca="false">D63/AC63</f>
        <v>34584656148396.9</v>
      </c>
      <c r="AE63" s="32" t="n">
        <f aca="false">(AB63/AD63)^0.5</f>
        <v>9980.83808333307</v>
      </c>
      <c r="AF63" s="32" t="n">
        <f aca="false">(AD63/((4/3)*PI()*E63))^(1/3)</f>
        <v>1.46985276927511</v>
      </c>
      <c r="AG63" s="34" t="n">
        <f aca="false">AA63</f>
        <v>10945.2015158047</v>
      </c>
      <c r="AH63" s="35" t="n">
        <f aca="false">AG63/24</f>
        <v>456.050063158531</v>
      </c>
      <c r="AI63" s="35" t="n">
        <f aca="false">AG63/24/365</f>
        <v>1.24945222783159</v>
      </c>
      <c r="AJ63" s="34" t="n">
        <f aca="false">L63/H63</f>
        <v>10949.9542804904</v>
      </c>
      <c r="AK63" s="35" t="n">
        <f aca="false">AJ63/24</f>
        <v>456.248095020435</v>
      </c>
      <c r="AL63" s="35" t="n">
        <f aca="false">AJ63/24/365</f>
        <v>1.2499947808779</v>
      </c>
      <c r="AM63" s="34" t="n">
        <f aca="false">((4*PI()^2/(6.67384*10^(-11)))/($D$17)*(I63*1000)^3)^0.5/3600</f>
        <v>10944.149311054</v>
      </c>
      <c r="AN63" s="35" t="n">
        <f aca="false">AM63/24</f>
        <v>456.006221293917</v>
      </c>
      <c r="AO63" s="35" t="n">
        <f aca="false">AN63/365</f>
        <v>1.24933211313402</v>
      </c>
    </row>
    <row r="64" customFormat="false" ht="15.2" hidden="false" customHeight="false" outlineLevel="0" collapsed="false">
      <c r="A64" s="1" t="n">
        <v>47</v>
      </c>
      <c r="B64" s="1" t="s">
        <v>80</v>
      </c>
      <c r="C64" s="1" t="s">
        <v>119</v>
      </c>
      <c r="D64" s="30" t="n">
        <v>89920105985832</v>
      </c>
      <c r="E64" s="30" t="n">
        <v>2600000000000</v>
      </c>
      <c r="F64" s="30" t="n">
        <v>0</v>
      </c>
      <c r="G64" s="30" t="n">
        <f aca="false">4/2</f>
        <v>2</v>
      </c>
      <c r="H64" s="36" t="n">
        <v>8209.2</v>
      </c>
      <c r="I64" s="36" t="n">
        <v>23322000</v>
      </c>
      <c r="J64" s="36" t="n">
        <v>17095026</v>
      </c>
      <c r="K64" s="36" t="n">
        <f aca="false">I64*2-J64</f>
        <v>29548974</v>
      </c>
      <c r="L64" s="36" t="n">
        <v>143888850.71</v>
      </c>
      <c r="P64" s="22" t="n">
        <f aca="false">Q64*R64</f>
        <v>1.47597856564604E+029</v>
      </c>
      <c r="Q64" s="32" t="n">
        <f aca="false">D64*$N$6^2</f>
        <v>1.04737191630237E+032</v>
      </c>
      <c r="R64" s="32" t="n">
        <f aca="false">$N$5*($D$17+D64)</f>
        <v>0.00140922106338007</v>
      </c>
      <c r="S64" s="32" t="n">
        <f aca="false">$P64/J64</f>
        <v>8.63396502377969E+021</v>
      </c>
      <c r="T64" s="32" t="n">
        <f aca="false">$P64/K64</f>
        <v>4.99502475329954E+021</v>
      </c>
      <c r="U64" s="32" t="n">
        <f aca="false">$P64/I64</f>
        <v>6.32869636243052E+021</v>
      </c>
      <c r="V64" s="32" t="n">
        <f aca="false">(S64/$D64)^0.5</f>
        <v>9798.88672911553</v>
      </c>
      <c r="W64" s="32" t="n">
        <f aca="false">(T64/$D64)^0.5</f>
        <v>7453.1595334483</v>
      </c>
      <c r="X64" s="32" t="n">
        <f aca="false">(U64/$D64)^0.5</f>
        <v>8389.35794732331</v>
      </c>
      <c r="Y64" s="32" t="n">
        <f aca="false">2*PI()*J64/V64</f>
        <v>10961.5734070995</v>
      </c>
      <c r="Z64" s="32" t="n">
        <f aca="false">2*PI()*K64/W64</f>
        <v>24910.4662855825</v>
      </c>
      <c r="AA64" s="32" t="n">
        <f aca="false">2*PI()*$I64/X64</f>
        <v>17466.9442708421</v>
      </c>
      <c r="AB64" s="32" t="n">
        <f aca="false">S64-U64</f>
        <v>2.30526866134918E+021</v>
      </c>
      <c r="AC64" s="33" t="n">
        <v>3</v>
      </c>
      <c r="AD64" s="32" t="n">
        <f aca="false">D64/AC64</f>
        <v>29973368661944</v>
      </c>
      <c r="AE64" s="32" t="n">
        <f aca="false">(AB64/AD64)^0.5</f>
        <v>8769.86676553066</v>
      </c>
      <c r="AF64" s="32" t="n">
        <f aca="false">(AD64/((4/3)*PI()*E64))^(1/3)</f>
        <v>1.40138629528738</v>
      </c>
      <c r="AG64" s="34" t="n">
        <f aca="false">AA64</f>
        <v>17466.9442708421</v>
      </c>
      <c r="AH64" s="35" t="n">
        <f aca="false">AG64/24</f>
        <v>727.78934461842</v>
      </c>
      <c r="AI64" s="35" t="n">
        <f aca="false">AG64/24/365</f>
        <v>1.99394340991348</v>
      </c>
      <c r="AJ64" s="34" t="n">
        <f aca="false">L64/H64</f>
        <v>17527.7555315987</v>
      </c>
      <c r="AK64" s="35" t="n">
        <f aca="false">AJ64/24</f>
        <v>730.323147149946</v>
      </c>
      <c r="AL64" s="35" t="n">
        <f aca="false">AJ64/24/365</f>
        <v>2.00088533465739</v>
      </c>
      <c r="AM64" s="34" t="n">
        <f aca="false">((4*PI()^2/(6.67384*10^(-11)))/($D$17)*(I64*1000)^3)^0.5/3600</f>
        <v>17465.2651056194</v>
      </c>
      <c r="AN64" s="35" t="n">
        <f aca="false">AM64/24</f>
        <v>727.71937940081</v>
      </c>
      <c r="AO64" s="35" t="n">
        <f aca="false">AN64/365</f>
        <v>1.99375172438578</v>
      </c>
    </row>
    <row r="65" customFormat="false" ht="15.2" hidden="false" customHeight="false" outlineLevel="0" collapsed="false">
      <c r="A65" s="1" t="n">
        <v>48</v>
      </c>
      <c r="B65" s="1" t="s">
        <v>76</v>
      </c>
      <c r="C65" s="1" t="s">
        <v>120</v>
      </c>
      <c r="D65" s="30" t="n">
        <v>14986684330972</v>
      </c>
      <c r="E65" s="30" t="n">
        <v>2600000000000</v>
      </c>
      <c r="F65" s="30" t="n">
        <v>0</v>
      </c>
      <c r="G65" s="30" t="n">
        <f aca="false">2/2</f>
        <v>1</v>
      </c>
      <c r="H65" s="36" t="n">
        <v>7907.4</v>
      </c>
      <c r="I65" s="36" t="n">
        <v>23787000</v>
      </c>
      <c r="J65" s="36" t="n">
        <v>13855928</v>
      </c>
      <c r="K65" s="36" t="n">
        <f aca="false">I65*2-J65</f>
        <v>33718072</v>
      </c>
      <c r="L65" s="36" t="n">
        <v>142715284.05</v>
      </c>
      <c r="P65" s="22" t="n">
        <f aca="false">Q65*R65</f>
        <v>2.45996427607664E+028</v>
      </c>
      <c r="Q65" s="32" t="n">
        <f aca="false">D65*$N$6^2</f>
        <v>1.74561986050395E+031</v>
      </c>
      <c r="R65" s="32" t="n">
        <f aca="false">$N$5*($D$17+D65)</f>
        <v>0.00140922106338001</v>
      </c>
      <c r="S65" s="32" t="n">
        <f aca="false">$P65/J65</f>
        <v>1.77538760022183E+021</v>
      </c>
      <c r="T65" s="32" t="n">
        <f aca="false">$P65/K65</f>
        <v>7.29568486619473E+020</v>
      </c>
      <c r="U65" s="32" t="n">
        <f aca="false">$P65/I65</f>
        <v>1.03416331444766E+021</v>
      </c>
      <c r="V65" s="32" t="n">
        <f aca="false">(S65/$D65)^0.5</f>
        <v>10884.1322793157</v>
      </c>
      <c r="W65" s="32" t="n">
        <f aca="false">(T65/$D65)^0.5</f>
        <v>6977.18524057675</v>
      </c>
      <c r="X65" s="32" t="n">
        <f aca="false">(U65/$D65)^0.5</f>
        <v>8306.95358741715</v>
      </c>
      <c r="Y65" s="32" t="n">
        <f aca="false">2*PI()*J65/V65</f>
        <v>7998.74174557644</v>
      </c>
      <c r="Z65" s="32" t="n">
        <f aca="false">2*PI()*K65/W65</f>
        <v>30364.2353287027</v>
      </c>
      <c r="AA65" s="32" t="n">
        <f aca="false">2*PI()*$I65/X65</f>
        <v>17991.9301738089</v>
      </c>
      <c r="AB65" s="32" t="n">
        <f aca="false">S65-U65</f>
        <v>7.41224285774171E+020</v>
      </c>
      <c r="AC65" s="33" t="n">
        <v>1.5</v>
      </c>
      <c r="AD65" s="32" t="n">
        <f aca="false">D65/AC65</f>
        <v>9991122887314.67</v>
      </c>
      <c r="AE65" s="32" t="n">
        <f aca="false">(AB65/AD65)^0.5</f>
        <v>8613.26223652849</v>
      </c>
      <c r="AF65" s="32" t="n">
        <f aca="false">(AD65/((4/3)*PI()*E65))^(1/3)</f>
        <v>0.971666987557975</v>
      </c>
      <c r="AG65" s="34" t="n">
        <f aca="false">AA65</f>
        <v>17991.9301738089</v>
      </c>
      <c r="AH65" s="35" t="n">
        <f aca="false">AG65/24</f>
        <v>749.663757242038</v>
      </c>
      <c r="AI65" s="35" t="n">
        <f aca="false">AG65/24/365</f>
        <v>2.05387330751243</v>
      </c>
      <c r="AJ65" s="34" t="n">
        <f aca="false">L65/H65</f>
        <v>18048.3198080279</v>
      </c>
      <c r="AK65" s="35" t="n">
        <f aca="false">AJ65/24</f>
        <v>752.013325334497</v>
      </c>
      <c r="AL65" s="35" t="n">
        <f aca="false">AJ65/24/365</f>
        <v>2.06031048036848</v>
      </c>
      <c r="AM65" s="34" t="n">
        <f aca="false">((4*PI()^2/(6.67384*10^(-11)))/($D$17)*(I65*1000)^3)^0.5/3600</f>
        <v>17990.2005396512</v>
      </c>
      <c r="AN65" s="35" t="n">
        <f aca="false">AM65/24</f>
        <v>749.591689152132</v>
      </c>
      <c r="AO65" s="35" t="n">
        <f aca="false">AN65/365</f>
        <v>2.05367586069077</v>
      </c>
    </row>
    <row r="66" customFormat="false" ht="15.2" hidden="false" customHeight="false" outlineLevel="0" collapsed="false">
      <c r="A66" s="1" t="n">
        <v>49</v>
      </c>
      <c r="B66" s="1" t="s">
        <v>76</v>
      </c>
      <c r="C66" s="1" t="s">
        <v>121</v>
      </c>
      <c r="D66" s="30" t="n">
        <v>14986684330972</v>
      </c>
      <c r="E66" s="30" t="n">
        <v>2600000000000</v>
      </c>
      <c r="F66" s="30" t="n">
        <v>0</v>
      </c>
      <c r="G66" s="30" t="n">
        <f aca="false">2/2</f>
        <v>1</v>
      </c>
      <c r="H66" s="36" t="n">
        <v>8022.8</v>
      </c>
      <c r="I66" s="36" t="n">
        <v>24486000</v>
      </c>
      <c r="J66" s="36" t="n">
        <v>16368891</v>
      </c>
      <c r="K66" s="36" t="n">
        <f aca="false">I66*2-J66</f>
        <v>32603109</v>
      </c>
      <c r="L66" s="36" t="n">
        <v>149532006.36</v>
      </c>
      <c r="P66" s="22" t="n">
        <f aca="false">Q66*R66</f>
        <v>2.45996427607664E+028</v>
      </c>
      <c r="Q66" s="32" t="n">
        <f aca="false">D66*$N$6^2</f>
        <v>1.74561986050395E+031</v>
      </c>
      <c r="R66" s="32" t="n">
        <f aca="false">$N$5*($D$17+D66)</f>
        <v>0.00140922106338001</v>
      </c>
      <c r="S66" s="32" t="n">
        <f aca="false">$P66/J66</f>
        <v>1.50282891863392E+021</v>
      </c>
      <c r="T66" s="32" t="n">
        <f aca="false">$P66/K66</f>
        <v>7.54518311758748E+020</v>
      </c>
      <c r="U66" s="32" t="n">
        <f aca="false">$P66/I66</f>
        <v>1.00464113210677E+021</v>
      </c>
      <c r="V66" s="32" t="n">
        <f aca="false">(S66/$D66)^0.5</f>
        <v>10013.8709868799</v>
      </c>
      <c r="W66" s="32" t="n">
        <f aca="false">(T66/$D66)^0.5</f>
        <v>7095.4854251547</v>
      </c>
      <c r="X66" s="32" t="n">
        <f aca="false">(U66/$D66)^0.5</f>
        <v>8187.52610480376</v>
      </c>
      <c r="Y66" s="32" t="n">
        <f aca="false">2*PI()*J66/V66</f>
        <v>10270.6311635906</v>
      </c>
      <c r="Z66" s="32" t="n">
        <f aca="false">2*PI()*K66/W66</f>
        <v>28870.663973312</v>
      </c>
      <c r="AA66" s="32" t="n">
        <f aca="false">2*PI()*$I66/X66</f>
        <v>18790.7889956324</v>
      </c>
      <c r="AB66" s="32" t="n">
        <f aca="false">S66-U66</f>
        <v>4.98187786527143E+020</v>
      </c>
      <c r="AC66" s="33" t="n">
        <v>2.1</v>
      </c>
      <c r="AD66" s="32" t="n">
        <f aca="false">D66/AC66</f>
        <v>7136516348081.9</v>
      </c>
      <c r="AE66" s="32" t="n">
        <f aca="false">(AB66/AD66)^0.5</f>
        <v>8355.13373277567</v>
      </c>
      <c r="AF66" s="32" t="n">
        <f aca="false">(AD66/((4/3)*PI()*E66))^(1/3)</f>
        <v>0.868576555114707</v>
      </c>
      <c r="AG66" s="34" t="n">
        <f aca="false">AA66</f>
        <v>18790.7889956324</v>
      </c>
      <c r="AH66" s="35" t="n">
        <f aca="false">AG66/24</f>
        <v>782.949541484683</v>
      </c>
      <c r="AI66" s="35" t="n">
        <f aca="false">AG66/24/365</f>
        <v>2.14506723694434</v>
      </c>
      <c r="AJ66" s="34" t="n">
        <f aca="false">L66/H66</f>
        <v>18638.3814079872</v>
      </c>
      <c r="AK66" s="35" t="n">
        <f aca="false">AJ66/24</f>
        <v>776.599225332802</v>
      </c>
      <c r="AL66" s="35" t="n">
        <f aca="false">AJ66/24/365</f>
        <v>2.12766911050083</v>
      </c>
      <c r="AM66" s="34" t="n">
        <f aca="false">((4*PI()^2/(6.67384*10^(-11)))/($D$17)*(I66*1000)^3)^0.5/3600</f>
        <v>18788.982564072</v>
      </c>
      <c r="AN66" s="35" t="n">
        <f aca="false">AM66/24</f>
        <v>782.874273503001</v>
      </c>
      <c r="AO66" s="35" t="n">
        <f aca="false">AN66/365</f>
        <v>2.14486102329589</v>
      </c>
    </row>
    <row r="67" customFormat="false" ht="15.2" hidden="false" customHeight="false" outlineLevel="0" collapsed="false">
      <c r="A67" s="1" t="n">
        <v>50</v>
      </c>
      <c r="B67" s="1" t="s">
        <v>80</v>
      </c>
      <c r="C67" s="1" t="s">
        <v>122</v>
      </c>
      <c r="D67" s="30" t="n">
        <v>14986684330972</v>
      </c>
      <c r="E67" s="30" t="n">
        <v>2600000000000</v>
      </c>
      <c r="F67" s="30" t="n">
        <v>0</v>
      </c>
      <c r="G67" s="30" t="n">
        <f aca="false">2/2</f>
        <v>1</v>
      </c>
      <c r="H67" s="36" t="n">
        <v>8210.6</v>
      </c>
      <c r="I67" s="36" t="n">
        <v>23405000</v>
      </c>
      <c r="J67" s="36" t="n">
        <v>17570134</v>
      </c>
      <c r="K67" s="36" t="n">
        <f aca="false">I67*2-J67</f>
        <v>29239866</v>
      </c>
      <c r="L67" s="36" t="n">
        <v>144745680.45</v>
      </c>
      <c r="P67" s="22" t="n">
        <f aca="false">Q67*R67</f>
        <v>2.45996427607664E+028</v>
      </c>
      <c r="Q67" s="32" t="n">
        <f aca="false">D67*$N$6^2</f>
        <v>1.74561986050395E+031</v>
      </c>
      <c r="R67" s="32" t="n">
        <f aca="false">$N$5*($D$17+D67)</f>
        <v>0.00140922106338001</v>
      </c>
      <c r="S67" s="32" t="n">
        <f aca="false">$P67/J67</f>
        <v>1.40008282012911E+021</v>
      </c>
      <c r="T67" s="32" t="n">
        <f aca="false">$P67/K67</f>
        <v>8.41304907511082E+020</v>
      </c>
      <c r="U67" s="32" t="n">
        <f aca="false">$P67/I67</f>
        <v>1.05104220298084E+021</v>
      </c>
      <c r="V67" s="32" t="n">
        <f aca="false">(S67/$D67)^0.5</f>
        <v>9665.49461991743</v>
      </c>
      <c r="W67" s="32" t="n">
        <f aca="false">(T67/$D67)^0.5</f>
        <v>7492.45134305812</v>
      </c>
      <c r="X67" s="32" t="n">
        <f aca="false">(U67/$D67)^0.5</f>
        <v>8374.46935225621</v>
      </c>
      <c r="Y67" s="32" t="n">
        <f aca="false">2*PI()*J67/V67</f>
        <v>11421.7028859015</v>
      </c>
      <c r="Z67" s="32" t="n">
        <f aca="false">2*PI()*K67/W67</f>
        <v>24520.6125502996</v>
      </c>
      <c r="AA67" s="32" t="n">
        <f aca="false">2*PI()*$I67/X67</f>
        <v>17560.2710964508</v>
      </c>
      <c r="AB67" s="32" t="n">
        <f aca="false">S67-U67</f>
        <v>3.4904061714828E+020</v>
      </c>
      <c r="AC67" s="33" t="n">
        <v>3.1</v>
      </c>
      <c r="AD67" s="32" t="n">
        <f aca="false">D67/AC67</f>
        <v>4834414300313.55</v>
      </c>
      <c r="AE67" s="32" t="n">
        <f aca="false">(AB67/AD67)^0.5</f>
        <v>8497.00846644866</v>
      </c>
      <c r="AF67" s="32" t="n">
        <f aca="false">(AD67/((4/3)*PI()*E67))^(1/3)</f>
        <v>0.762829189490159</v>
      </c>
      <c r="AG67" s="34" t="n">
        <f aca="false">AA67</f>
        <v>17560.2710964508</v>
      </c>
      <c r="AH67" s="35" t="n">
        <f aca="false">AG67/24</f>
        <v>731.677962352119</v>
      </c>
      <c r="AI67" s="35" t="n">
        <f aca="false">AG67/24/365</f>
        <v>2.00459715712909</v>
      </c>
      <c r="AJ67" s="34" t="n">
        <f aca="false">L67/H67</f>
        <v>17629.1233831876</v>
      </c>
      <c r="AK67" s="35" t="n">
        <f aca="false">AJ67/24</f>
        <v>734.546807632816</v>
      </c>
      <c r="AL67" s="35" t="n">
        <f aca="false">AJ67/24/365</f>
        <v>2.01245700721319</v>
      </c>
      <c r="AM67" s="34" t="n">
        <f aca="false">((4*PI()^2/(6.67384*10^(-11)))/($D$17)*(I67*1000)^3)^0.5/3600</f>
        <v>17558.5829593575</v>
      </c>
      <c r="AN67" s="35" t="n">
        <f aca="false">AM67/24</f>
        <v>731.607623306561</v>
      </c>
      <c r="AO67" s="35" t="n">
        <f aca="false">AN67/365</f>
        <v>2.00440444741524</v>
      </c>
    </row>
    <row r="68" customFormat="false" ht="15.2" hidden="false" customHeight="false" outlineLevel="0" collapsed="false">
      <c r="D68" s="30"/>
      <c r="E68" s="30"/>
      <c r="F68" s="30"/>
      <c r="G68" s="30"/>
      <c r="H68" s="36"/>
      <c r="I68" s="36"/>
      <c r="J68" s="36"/>
      <c r="K68" s="36"/>
      <c r="L68" s="36"/>
      <c r="P68" s="2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3"/>
      <c r="AD68" s="32"/>
      <c r="AE68" s="32"/>
      <c r="AF68" s="32"/>
      <c r="AG68" s="34"/>
      <c r="AH68" s="35"/>
      <c r="AI68" s="35"/>
      <c r="AJ68" s="34"/>
      <c r="AK68" s="35"/>
      <c r="AL68" s="35"/>
      <c r="AM68" s="34"/>
      <c r="AN68" s="35"/>
      <c r="AO68" s="35"/>
    </row>
    <row r="69" customFormat="false" ht="15.2" hidden="false" customHeight="false" outlineLevel="0" collapsed="false">
      <c r="A69" s="1" t="s">
        <v>123</v>
      </c>
      <c r="D69" s="30" t="n">
        <v>5.68319E+026</v>
      </c>
      <c r="E69" s="30" t="n">
        <v>693000000000</v>
      </c>
      <c r="F69" s="30" t="n">
        <v>19.5</v>
      </c>
      <c r="G69" s="30" t="n">
        <v>58232</v>
      </c>
      <c r="H69" s="36" t="n">
        <v>34701</v>
      </c>
      <c r="I69" s="36" t="n">
        <v>1426666422</v>
      </c>
      <c r="J69" s="36" t="n">
        <v>1349823615</v>
      </c>
      <c r="K69" s="36" t="n">
        <f aca="false">I69*2-J69</f>
        <v>1503509229</v>
      </c>
      <c r="L69" s="36" t="n">
        <v>8957504604</v>
      </c>
      <c r="P69" s="22" t="n">
        <f aca="false">Q69*R69</f>
        <v>9.77845288790804E+044</v>
      </c>
      <c r="Q69" s="32" t="n">
        <f aca="false">D69*$N$6^2</f>
        <v>6.61966924499437E+044</v>
      </c>
      <c r="R69" s="32" t="n">
        <f aca="false">$N$5*($D$5+D69)</f>
        <v>1.47718149140189</v>
      </c>
      <c r="S69" s="32" t="n">
        <f aca="false">$P69/J69</f>
        <v>7.24424493633418E+035</v>
      </c>
      <c r="T69" s="32" t="n">
        <f aca="false">$P69/K69</f>
        <v>6.50375315249099E+035</v>
      </c>
      <c r="U69" s="32" t="n">
        <f aca="false">$P69/I69</f>
        <v>6.8540569379911E+035</v>
      </c>
      <c r="V69" s="32" t="n">
        <f aca="false">(S69/$D69)^0.5</f>
        <v>35702.6518652677</v>
      </c>
      <c r="W69" s="32" t="n">
        <f aca="false">(T69/$D69)^0.5</f>
        <v>33828.7489379072</v>
      </c>
      <c r="X69" s="32" t="n">
        <f aca="false">(U69/$D69)^0.5</f>
        <v>34727.8395373539</v>
      </c>
      <c r="Y69" s="32" t="n">
        <f aca="false">2*PI()*J69/V69</f>
        <v>237550.754970746</v>
      </c>
      <c r="Z69" s="32" t="n">
        <f aca="false">2*PI()*K69/W69</f>
        <v>279254.403235585</v>
      </c>
      <c r="AA69" s="32" t="n">
        <f aca="false">2*PI()*$I69/X69</f>
        <v>258121.715038306</v>
      </c>
      <c r="AB69" s="32" t="n">
        <f aca="false">S69-U69</f>
        <v>3.90187998343072E+034</v>
      </c>
      <c r="AC69" s="33" t="n">
        <v>1200</v>
      </c>
      <c r="AD69" s="32" t="n">
        <f aca="false">D69/AC69</f>
        <v>4.73599166666667E+023</v>
      </c>
      <c r="AE69" s="32" t="n">
        <f aca="false">(AB69/AD69)^0.5</f>
        <v>287032.774324391</v>
      </c>
      <c r="AF69" s="32" t="n">
        <f aca="false">(AD69/((4/3)*PI()*E69))^(1/3)</f>
        <v>5464.23910747063</v>
      </c>
      <c r="AG69" s="34" t="n">
        <f aca="false">AA69</f>
        <v>258121.715038306</v>
      </c>
      <c r="AH69" s="35" t="n">
        <f aca="false">AG69/24</f>
        <v>10755.0714599294</v>
      </c>
      <c r="AI69" s="35" t="n">
        <f aca="false">AG69/24/365</f>
        <v>29.465949205286</v>
      </c>
      <c r="AJ69" s="34" t="n">
        <v>258133.904037348</v>
      </c>
      <c r="AK69" s="35" t="n">
        <v>10755.5793348895</v>
      </c>
      <c r="AL69" s="35" t="n">
        <v>29.4673406435328</v>
      </c>
      <c r="AM69" s="34" t="n">
        <f aca="false">((4*PI()^2/(6.67384*10^(-11)))/($D$5)*(I69*1000)^3)^0.5/3600</f>
        <v>258133.769453241</v>
      </c>
      <c r="AN69" s="35" t="n">
        <f aca="false">AM69/24</f>
        <v>10755.5737272184</v>
      </c>
      <c r="AO69" s="35" t="n">
        <f aca="false">AN69/365</f>
        <v>29.4673252800504</v>
      </c>
    </row>
    <row r="70" customFormat="false" ht="15.2" hidden="false" customHeight="false" outlineLevel="0" collapsed="false">
      <c r="A70" s="1" t="n">
        <v>1</v>
      </c>
      <c r="C70" s="1" t="s">
        <v>124</v>
      </c>
      <c r="D70" s="30" t="n">
        <v>3.75056762066904E+019</v>
      </c>
      <c r="E70" s="30" t="n">
        <v>2600000000000</v>
      </c>
      <c r="F70" s="30"/>
      <c r="G70" s="30"/>
      <c r="H70" s="36" t="n">
        <v>51559.8</v>
      </c>
      <c r="I70" s="36" t="n">
        <v>185539</v>
      </c>
      <c r="J70" s="36" t="n">
        <v>181902</v>
      </c>
      <c r="K70" s="36" t="n">
        <f aca="false">I70*2-J70</f>
        <v>189176</v>
      </c>
      <c r="L70" s="36" t="n">
        <v>1165663.95</v>
      </c>
      <c r="P70" s="22" t="n">
        <f aca="false">Q70*R70</f>
        <v>1.84325954490614E+034</v>
      </c>
      <c r="Q70" s="32" t="n">
        <f aca="false">D70*$N$6^2</f>
        <v>4.36858826289717E+037</v>
      </c>
      <c r="R70" s="32" t="n">
        <f aca="false">$N$5*($D$69+D70)</f>
        <v>0.000421934829739189</v>
      </c>
      <c r="S70" s="32" t="n">
        <f aca="false">$P70/J70</f>
        <v>1.01332560659374E+029</v>
      </c>
      <c r="T70" s="32" t="n">
        <f aca="false">$P70/K70</f>
        <v>9.74362257847792E+028</v>
      </c>
      <c r="U70" s="32" t="n">
        <f aca="false">$P70/I70</f>
        <v>9.93462045664868E+028</v>
      </c>
      <c r="V70" s="32" t="n">
        <f aca="false">(S70/$D70)^0.5</f>
        <v>51978.7712374464</v>
      </c>
      <c r="W70" s="32" t="n">
        <f aca="false">(T70/$D70)^0.5</f>
        <v>50969.6588263187</v>
      </c>
      <c r="X70" s="32" t="n">
        <f aca="false">(U70/$D70)^0.5</f>
        <v>51466.7968702724</v>
      </c>
      <c r="Y70" s="32" t="n">
        <f aca="false">2*PI()*J70/V70</f>
        <v>21.9882838038926</v>
      </c>
      <c r="Z70" s="32" t="n">
        <f aca="false">2*PI()*K70/W70</f>
        <v>23.320302529811</v>
      </c>
      <c r="AA70" s="32" t="n">
        <f aca="false">2*PI()*$I70/X70</f>
        <v>22.6510291994129</v>
      </c>
      <c r="AB70" s="32" t="n">
        <f aca="false">S70-U70</f>
        <v>1.9863560928869E+027</v>
      </c>
      <c r="AC70" s="33" t="n">
        <v>51</v>
      </c>
      <c r="AD70" s="32" t="n">
        <f aca="false">D70/AC70</f>
        <v>7.35405415817459E+017</v>
      </c>
      <c r="AE70" s="32" t="n">
        <f aca="false">(AB70/AD70)^0.5</f>
        <v>51971.4868241631</v>
      </c>
      <c r="AF70" s="32" t="n">
        <f aca="false">(AD70/((4/3)*PI()*E70))^(1/3)</f>
        <v>40.7212988830882</v>
      </c>
      <c r="AG70" s="34" t="n">
        <f aca="false">AA70</f>
        <v>22.6510291994129</v>
      </c>
      <c r="AH70" s="35" t="n">
        <f aca="false">AG70/24</f>
        <v>0.943792883308871</v>
      </c>
      <c r="AI70" s="35" t="n">
        <f aca="false">AG70/24/365</f>
        <v>0.00258573392687362</v>
      </c>
      <c r="AJ70" s="34" t="n">
        <f aca="false">L70/H70</f>
        <v>22.6079998370824</v>
      </c>
      <c r="AK70" s="35" t="n">
        <f aca="false">AJ70/24</f>
        <v>0.941999993211766</v>
      </c>
      <c r="AL70" s="35" t="n">
        <f aca="false">AJ70/24/365</f>
        <v>0.00258082189921032</v>
      </c>
      <c r="AM70" s="34" t="n">
        <f aca="false">((4*PI()^2/(6.67384*10^(-11)))/($D$69)*(I70*1000)^3)^0.5/3600</f>
        <v>22.6488524153069</v>
      </c>
      <c r="AN70" s="35" t="n">
        <f aca="false">AM70/24</f>
        <v>0.943702183971123</v>
      </c>
      <c r="AO70" s="35" t="n">
        <f aca="false">AN70/365</f>
        <v>0.00258548543553732</v>
      </c>
    </row>
    <row r="71" customFormat="false" ht="15.2" hidden="false" customHeight="false" outlineLevel="0" collapsed="false">
      <c r="A71" s="1" t="n">
        <v>2</v>
      </c>
      <c r="C71" s="1" t="s">
        <v>125</v>
      </c>
      <c r="D71" s="30" t="n">
        <v>1.07944591230692E+020</v>
      </c>
      <c r="E71" s="30" t="n">
        <v>2600000000000</v>
      </c>
      <c r="F71" s="30"/>
      <c r="G71" s="30"/>
      <c r="H71" s="36" t="n">
        <v>45487.3</v>
      </c>
      <c r="I71" s="36" t="n">
        <v>238037</v>
      </c>
      <c r="J71" s="36" t="n">
        <v>236918</v>
      </c>
      <c r="K71" s="36" t="n">
        <f aca="false">I71*2-J71</f>
        <v>239156</v>
      </c>
      <c r="L71" s="36" t="n">
        <v>1495622.32</v>
      </c>
      <c r="P71" s="22" t="n">
        <f aca="false">Q71*R71</f>
        <v>5.30506160377691E+034</v>
      </c>
      <c r="Q71" s="32" t="n">
        <f aca="false">D71*$N$6^2</f>
        <v>1.25731761692518E+038</v>
      </c>
      <c r="R71" s="32" t="n">
        <f aca="false">$N$5*($D$69+D71)</f>
        <v>0.000421934882034871</v>
      </c>
      <c r="S71" s="32" t="n">
        <f aca="false">$P71/J71</f>
        <v>2.23919736101812E+029</v>
      </c>
      <c r="T71" s="32" t="n">
        <f aca="false">$P71/K71</f>
        <v>2.21824315667469E+029</v>
      </c>
      <c r="U71" s="32" t="n">
        <f aca="false">$P71/I71</f>
        <v>2.2286710065145E+029</v>
      </c>
      <c r="V71" s="32" t="n">
        <f aca="false">(S71/$D71)^0.5</f>
        <v>45545.5282782777</v>
      </c>
      <c r="W71" s="32" t="n">
        <f aca="false">(T71/$D71)^0.5</f>
        <v>45331.9219300845</v>
      </c>
      <c r="X71" s="32" t="n">
        <f aca="false">(U71/$D71)^0.5</f>
        <v>45438.3485460402</v>
      </c>
      <c r="Y71" s="32" t="n">
        <f aca="false">2*PI()*J71/V71</f>
        <v>32.6837727627443</v>
      </c>
      <c r="Z71" s="32" t="n">
        <f aca="false">2*PI()*K71/W71</f>
        <v>33.1479761136401</v>
      </c>
      <c r="AA71" s="32" t="n">
        <f aca="false">2*PI()*$I71/X71</f>
        <v>32.9156016629801</v>
      </c>
      <c r="AB71" s="32" t="n">
        <f aca="false">S71-U71</f>
        <v>1.05263545036245E+027</v>
      </c>
      <c r="AC71" s="33" t="n">
        <v>220</v>
      </c>
      <c r="AD71" s="32" t="n">
        <f aca="false">D71/AC71</f>
        <v>4.90657232866782E+017</v>
      </c>
      <c r="AE71" s="32" t="n">
        <f aca="false">(AB71/AD71)^0.5</f>
        <v>46318.0101290201</v>
      </c>
      <c r="AF71" s="32" t="n">
        <f aca="false">(AD71/((4/3)*PI()*E71))^(1/3)</f>
        <v>35.5826877302916</v>
      </c>
      <c r="AG71" s="34" t="n">
        <f aca="false">AA71</f>
        <v>32.9156016629801</v>
      </c>
      <c r="AH71" s="35" t="n">
        <f aca="false">AG71/24</f>
        <v>1.37148340262417</v>
      </c>
      <c r="AI71" s="35" t="n">
        <f aca="false">AG71/24/365</f>
        <v>0.00375748877431279</v>
      </c>
      <c r="AJ71" s="34" t="n">
        <f aca="false">L71/H71</f>
        <v>32.8799977136475</v>
      </c>
      <c r="AK71" s="35" t="n">
        <f aca="false">AJ71/24</f>
        <v>1.36999990473531</v>
      </c>
      <c r="AL71" s="35" t="n">
        <f aca="false">AJ71/24/365</f>
        <v>0.00375342439653511</v>
      </c>
      <c r="AM71" s="34" t="n">
        <f aca="false">((4*PI()^2/(6.67384*10^(-11)))/($D$69)*(I71*1000)^3)^0.5/3600</f>
        <v>32.9124404839324</v>
      </c>
      <c r="AN71" s="35" t="n">
        <f aca="false">AM71/24</f>
        <v>1.37135168683052</v>
      </c>
      <c r="AO71" s="35" t="n">
        <f aca="false">AN71/365</f>
        <v>0.0037571279091247</v>
      </c>
    </row>
    <row r="72" customFormat="false" ht="15.2" hidden="false" customHeight="false" outlineLevel="0" collapsed="false">
      <c r="A72" s="1" t="n">
        <v>3</v>
      </c>
      <c r="C72" s="1" t="s">
        <v>126</v>
      </c>
      <c r="D72" s="30" t="n">
        <v>6.17551805221061E+020</v>
      </c>
      <c r="E72" s="30" t="n">
        <v>2600000000000</v>
      </c>
      <c r="F72" s="30"/>
      <c r="G72" s="30"/>
      <c r="H72" s="36" t="n">
        <v>40860.7</v>
      </c>
      <c r="I72" s="36" t="n">
        <v>294672</v>
      </c>
      <c r="J72" s="36" t="n">
        <v>294643</v>
      </c>
      <c r="K72" s="36" t="n">
        <f aca="false">I72*2-J72</f>
        <v>294701</v>
      </c>
      <c r="L72" s="36" t="n">
        <v>1851478.78</v>
      </c>
      <c r="P72" s="22" t="n">
        <f aca="false">Q72*R72</f>
        <v>3.03503239075473E+035</v>
      </c>
      <c r="Q72" s="32" t="n">
        <f aca="false">D72*$N$6^2</f>
        <v>7.19312339058278E+038</v>
      </c>
      <c r="R72" s="32" t="n">
        <f aca="false">$N$5*($D$69+D72)</f>
        <v>0.000421935260380517</v>
      </c>
      <c r="S72" s="32" t="n">
        <f aca="false">$P72/J72</f>
        <v>1.03007109985804E+030</v>
      </c>
      <c r="T72" s="32" t="n">
        <f aca="false">$P72/K72</f>
        <v>1.02986837192773E+030</v>
      </c>
      <c r="U72" s="32" t="n">
        <f aca="false">$P72/I72</f>
        <v>1.0299697259172E+030</v>
      </c>
      <c r="V72" s="32" t="n">
        <f aca="false">(S72/$D72)^0.5</f>
        <v>40841.0504211859</v>
      </c>
      <c r="W72" s="32" t="n">
        <f aca="false">(T72/$D72)^0.5</f>
        <v>40837.0312670507</v>
      </c>
      <c r="X72" s="32" t="n">
        <f aca="false">(U72/$D72)^0.5</f>
        <v>40839.0406957896</v>
      </c>
      <c r="Y72" s="32" t="n">
        <f aca="false">2*PI()*J72/V72</f>
        <v>45.3293083642866</v>
      </c>
      <c r="Z72" s="32" t="n">
        <f aca="false">2*PI()*K72/W72</f>
        <v>45.3426935249611</v>
      </c>
      <c r="AA72" s="32" t="n">
        <f aca="false">2*PI()*$I72/X72</f>
        <v>45.3360007799621</v>
      </c>
      <c r="AB72" s="32" t="n">
        <f aca="false">S72-U72</f>
        <v>1.01373940842342E+026</v>
      </c>
      <c r="AC72" s="33" t="n">
        <v>10200</v>
      </c>
      <c r="AD72" s="32" t="n">
        <f aca="false">D72/AC72</f>
        <v>60544294629515800</v>
      </c>
      <c r="AE72" s="32" t="n">
        <f aca="false">(AB72/AD72)^0.5</f>
        <v>40919.1452206301</v>
      </c>
      <c r="AF72" s="32" t="n">
        <f aca="false">(AD72/((4/3)*PI()*E72))^(1/3)</f>
        <v>17.7148340731644</v>
      </c>
      <c r="AG72" s="34" t="n">
        <f aca="false">AA72</f>
        <v>45.3360007799621</v>
      </c>
      <c r="AH72" s="35" t="n">
        <f aca="false">AG72/24</f>
        <v>1.88900003249842</v>
      </c>
      <c r="AI72" s="35" t="n">
        <f aca="false">AG72/24/365</f>
        <v>0.0051753425547902</v>
      </c>
      <c r="AJ72" s="34" t="n">
        <f aca="false">L72/H72</f>
        <v>45.3119692026813</v>
      </c>
      <c r="AK72" s="35" t="n">
        <f aca="false">AJ72/24</f>
        <v>1.88799871677839</v>
      </c>
      <c r="AL72" s="35" t="n">
        <f aca="false">AJ72/24/365</f>
        <v>0.00517259922405038</v>
      </c>
      <c r="AM72" s="34" t="n">
        <f aca="false">((4*PI()^2/(6.67384*10^(-11)))/($D$69)*(I72*1000)^3)^0.5/3600</f>
        <v>45.3316670833756</v>
      </c>
      <c r="AN72" s="35" t="n">
        <f aca="false">AM72/24</f>
        <v>1.88881946180732</v>
      </c>
      <c r="AO72" s="35" t="n">
        <f aca="false">AN72/365</f>
        <v>0.00517484784056799</v>
      </c>
    </row>
    <row r="73" customFormat="false" ht="15.2" hidden="false" customHeight="false" outlineLevel="0" collapsed="false">
      <c r="A73" s="1" t="n">
        <v>4</v>
      </c>
      <c r="C73" s="1" t="s">
        <v>127</v>
      </c>
      <c r="D73" s="30" t="n">
        <v>1.09574543018528E+021</v>
      </c>
      <c r="E73" s="30" t="n">
        <v>2600000000000</v>
      </c>
      <c r="F73" s="30"/>
      <c r="G73" s="30"/>
      <c r="H73" s="36" t="n">
        <v>36100.4</v>
      </c>
      <c r="I73" s="36" t="n">
        <v>377415</v>
      </c>
      <c r="J73" s="36" t="n">
        <v>376585</v>
      </c>
      <c r="K73" s="36" t="n">
        <f aca="false">I73*2-J73</f>
        <v>378245</v>
      </c>
      <c r="L73" s="36" t="n">
        <v>2371365.51</v>
      </c>
      <c r="P73" s="22" t="n">
        <f aca="false">Q73*R73</f>
        <v>5.38517682687044E+035</v>
      </c>
      <c r="Q73" s="32" t="n">
        <f aca="false">D73*$N$6^2</f>
        <v>1.27630297852802E+039</v>
      </c>
      <c r="R73" s="32" t="n">
        <f aca="false">$N$5*($D$69+D73)</f>
        <v>0.000421935615403897</v>
      </c>
      <c r="S73" s="32" t="n">
        <f aca="false">$P73/J73</f>
        <v>1.43000300778588E+030</v>
      </c>
      <c r="T73" s="32" t="n">
        <f aca="false">$P73/K73</f>
        <v>1.42372716807108E+030</v>
      </c>
      <c r="U73" s="32" t="n">
        <f aca="false">$P73/I73</f>
        <v>1.42685818710715E+030</v>
      </c>
      <c r="V73" s="32" t="n">
        <f aca="false">(S73/$D73)^0.5</f>
        <v>36125.4812589295</v>
      </c>
      <c r="W73" s="32" t="n">
        <f aca="false">(T73/$D73)^0.5</f>
        <v>36046.1223259209</v>
      </c>
      <c r="X73" s="32" t="n">
        <f aca="false">(U73/$D73)^0.5</f>
        <v>36085.7363459529</v>
      </c>
      <c r="Y73" s="32" t="n">
        <f aca="false">2*PI()*J73/V73</f>
        <v>65.4981817943078</v>
      </c>
      <c r="Z73" s="32" t="n">
        <f aca="false">2*PI()*K73/W73</f>
        <v>65.9317361525219</v>
      </c>
      <c r="AA73" s="32" t="n">
        <f aca="false">2*PI()*$I73/X73</f>
        <v>65.714839790851</v>
      </c>
      <c r="AB73" s="32" t="n">
        <f aca="false">S73-U73</f>
        <v>3.14482067872838E+027</v>
      </c>
      <c r="AC73" s="33" t="n">
        <v>460</v>
      </c>
      <c r="AD73" s="32" t="n">
        <f aca="false">D73/AC73</f>
        <v>2.38205528301148E+018</v>
      </c>
      <c r="AE73" s="32" t="n">
        <f aca="false">(AB73/AD73)^0.5</f>
        <v>36334.7373381875</v>
      </c>
      <c r="AF73" s="32" t="n">
        <f aca="false">(AD73/((4/3)*PI()*E73))^(1/3)</f>
        <v>60.2508659360961</v>
      </c>
      <c r="AG73" s="34" t="n">
        <f aca="false">AA73</f>
        <v>65.714839790851</v>
      </c>
      <c r="AH73" s="35" t="n">
        <f aca="false">AG73/24</f>
        <v>2.73811832461879</v>
      </c>
      <c r="AI73" s="35" t="n">
        <f aca="false">AG73/24/365</f>
        <v>0.00750169404005149</v>
      </c>
      <c r="AJ73" s="34" t="n">
        <f aca="false">L73/H73</f>
        <v>65.6880674452361</v>
      </c>
      <c r="AK73" s="35" t="n">
        <f aca="false">AJ73/24</f>
        <v>2.73700281021817</v>
      </c>
      <c r="AL73" s="35" t="n">
        <f aca="false">AJ73/24/365</f>
        <v>0.00749863783621416</v>
      </c>
      <c r="AM73" s="34" t="n">
        <f aca="false">((4*PI()^2/(6.67384*10^(-11)))/($D$69)*(I73*1000)^3)^0.5/3600</f>
        <v>65.7085857124686</v>
      </c>
      <c r="AN73" s="35" t="n">
        <f aca="false">AM73/24</f>
        <v>2.73785773801953</v>
      </c>
      <c r="AO73" s="35" t="n">
        <f aca="false">AN73/365</f>
        <v>0.00750098010416309</v>
      </c>
    </row>
    <row r="74" customFormat="false" ht="15.2" hidden="false" customHeight="false" outlineLevel="0" collapsed="false">
      <c r="A74" s="1" t="n">
        <v>5</v>
      </c>
      <c r="C74" s="1" t="s">
        <v>128</v>
      </c>
      <c r="D74" s="30" t="n">
        <v>2.30708915128908E+021</v>
      </c>
      <c r="E74" s="30" t="n">
        <v>2600000000000</v>
      </c>
      <c r="F74" s="30"/>
      <c r="G74" s="30"/>
      <c r="H74" s="36" t="n">
        <v>30541.4</v>
      </c>
      <c r="I74" s="36" t="n">
        <v>527068</v>
      </c>
      <c r="J74" s="36" t="n">
        <v>526541</v>
      </c>
      <c r="K74" s="36" t="n">
        <f aca="false">I74*2-J74</f>
        <v>527595</v>
      </c>
      <c r="L74" s="36" t="n">
        <v>3311665.09</v>
      </c>
      <c r="P74" s="22" t="n">
        <f aca="false">Q74*R74</f>
        <v>1.13384999599863E+036</v>
      </c>
      <c r="Q74" s="32" t="n">
        <f aca="false">D74*$N$6^2</f>
        <v>2.68725259937614E+039</v>
      </c>
      <c r="R74" s="32" t="n">
        <f aca="false">$N$5*($D$69+D74)</f>
        <v>0.00042193651473697</v>
      </c>
      <c r="S74" s="32" t="n">
        <f aca="false">$P74/J74</f>
        <v>2.15339355529509E+030</v>
      </c>
      <c r="T74" s="32" t="n">
        <f aca="false">$P74/K74</f>
        <v>2.14909162520235E+030</v>
      </c>
      <c r="U74" s="32" t="n">
        <f aca="false">$P74/I74</f>
        <v>2.15124043956118E+030</v>
      </c>
      <c r="V74" s="32" t="n">
        <f aca="false">(S74/$D74)^0.5</f>
        <v>30551.2874205344</v>
      </c>
      <c r="W74" s="32" t="n">
        <f aca="false">(T74/$D74)^0.5</f>
        <v>30520.755331151</v>
      </c>
      <c r="X74" s="32" t="n">
        <f aca="false">(U74/$D74)^0.5</f>
        <v>30536.0099277851</v>
      </c>
      <c r="Y74" s="32" t="n">
        <f aca="false">2*PI()*J74/V74</f>
        <v>108.288551945081</v>
      </c>
      <c r="Z74" s="32" t="n">
        <f aca="false">2*PI()*K74/W74</f>
        <v>108.613863456976</v>
      </c>
      <c r="AA74" s="32" t="n">
        <f aca="false">2*PI()*$I74/X74</f>
        <v>108.451167042332</v>
      </c>
      <c r="AB74" s="32" t="n">
        <f aca="false">S74-U74</f>
        <v>2.1531157339101E+027</v>
      </c>
      <c r="AC74" s="33" t="n">
        <v>1000</v>
      </c>
      <c r="AD74" s="32" t="n">
        <f aca="false">D74/AC74</f>
        <v>2.30708915128908E+018</v>
      </c>
      <c r="AE74" s="32" t="n">
        <f aca="false">(AB74/AD74)^0.5</f>
        <v>30549.3165604596</v>
      </c>
      <c r="AF74" s="32" t="n">
        <f aca="false">(AD74/((4/3)*PI()*E74))^(1/3)</f>
        <v>59.6120613733554</v>
      </c>
      <c r="AG74" s="34" t="n">
        <f aca="false">AA74</f>
        <v>108.451167042332</v>
      </c>
      <c r="AH74" s="35" t="n">
        <f aca="false">AG74/24</f>
        <v>4.51879862676383</v>
      </c>
      <c r="AI74" s="35" t="n">
        <f aca="false">AG74/24/365</f>
        <v>0.0123802702103119</v>
      </c>
      <c r="AJ74" s="34" t="n">
        <f aca="false">L74/H74</f>
        <v>108.432000170261</v>
      </c>
      <c r="AK74" s="35" t="n">
        <f aca="false">AJ74/24</f>
        <v>4.5180000070942</v>
      </c>
      <c r="AL74" s="35" t="n">
        <f aca="false">AJ74/24/365</f>
        <v>0.012378082211217</v>
      </c>
      <c r="AM74" s="34" t="n">
        <f aca="false">((4*PI()^2/(6.67384*10^(-11)))/($D$69)*(I74*1000)^3)^0.5/3600</f>
        <v>108.440961317438</v>
      </c>
      <c r="AN74" s="35" t="n">
        <f aca="false">AM74/24</f>
        <v>4.51837338822659</v>
      </c>
      <c r="AO74" s="35" t="n">
        <f aca="false">AN74/365</f>
        <v>0.0123791051732235</v>
      </c>
    </row>
    <row r="75" customFormat="false" ht="15.2" hidden="false" customHeight="false" outlineLevel="0" collapsed="false">
      <c r="A75" s="1" t="n">
        <v>6</v>
      </c>
      <c r="C75" s="1" t="s">
        <v>129</v>
      </c>
      <c r="D75" s="30" t="n">
        <v>1.34552523083241E+023</v>
      </c>
      <c r="E75" s="30" t="n">
        <v>2600000000000</v>
      </c>
      <c r="F75" s="30"/>
      <c r="G75" s="30"/>
      <c r="H75" s="36" t="n">
        <v>20051.2</v>
      </c>
      <c r="I75" s="36" t="n">
        <v>1221865</v>
      </c>
      <c r="J75" s="36" t="n">
        <v>1186675</v>
      </c>
      <c r="K75" s="36" t="n">
        <f aca="false">I75*2-J75</f>
        <v>1257055</v>
      </c>
      <c r="L75" s="36" t="n">
        <v>7675612.02</v>
      </c>
      <c r="P75" s="22" t="n">
        <f aca="false">Q75*R75</f>
        <v>6.61430348939504E+037</v>
      </c>
      <c r="Q75" s="32" t="n">
        <f aca="false">D75*$N$6^2</f>
        <v>1.56724163522692E+041</v>
      </c>
      <c r="R75" s="32" t="n">
        <f aca="false">$N$5*($D$69+D75)</f>
        <v>0.000422034697185503</v>
      </c>
      <c r="S75" s="32" t="n">
        <f aca="false">$P75/J75</f>
        <v>5.57381211316918E+031</v>
      </c>
      <c r="T75" s="32" t="n">
        <f aca="false">$P75/K75</f>
        <v>5.26174549991451E+031</v>
      </c>
      <c r="U75" s="32" t="n">
        <f aca="false">$P75/I75</f>
        <v>5.41328501053311E+031</v>
      </c>
      <c r="V75" s="32" t="n">
        <f aca="false">(S75/$D75)^0.5</f>
        <v>20353.084682874</v>
      </c>
      <c r="W75" s="32" t="n">
        <f aca="false">(T75/$D75)^0.5</f>
        <v>19775.1140175526</v>
      </c>
      <c r="X75" s="32" t="n">
        <f aca="false">(U75/$D75)^0.5</f>
        <v>20057.8566764218</v>
      </c>
      <c r="Y75" s="32" t="n">
        <f aca="false">2*PI()*J75/V75</f>
        <v>366.337537556222</v>
      </c>
      <c r="Z75" s="32" t="n">
        <f aca="false">2*PI()*K75/W75</f>
        <v>399.406521717449</v>
      </c>
      <c r="AA75" s="32" t="n">
        <f aca="false">2*PI()*$I75/X75</f>
        <v>382.75297003102</v>
      </c>
      <c r="AB75" s="32" t="n">
        <f aca="false">S75-U75</f>
        <v>1.60527102636071E+030</v>
      </c>
      <c r="AC75" s="33" t="n">
        <v>40</v>
      </c>
      <c r="AD75" s="32" t="n">
        <f aca="false">D75/AC75</f>
        <v>3.36381307708102E+021</v>
      </c>
      <c r="AE75" s="32" t="n">
        <f aca="false">(AB75/AD75)^0.5</f>
        <v>21845.3122260686</v>
      </c>
      <c r="AF75" s="32" t="n">
        <f aca="false">(AD75/((4/3)*PI()*E75))^(1/3)</f>
        <v>675.96358269422</v>
      </c>
      <c r="AG75" s="34" t="n">
        <f aca="false">AA75</f>
        <v>382.75297003102</v>
      </c>
      <c r="AH75" s="35" t="n">
        <f aca="false">AG75/24</f>
        <v>15.9480404179592</v>
      </c>
      <c r="AI75" s="35" t="n">
        <f aca="false">AG75/24/365</f>
        <v>0.0436932614190662</v>
      </c>
      <c r="AJ75" s="34" t="n">
        <f aca="false">L75/H75</f>
        <v>382.800631383658</v>
      </c>
      <c r="AK75" s="35" t="n">
        <f aca="false">AJ75/24</f>
        <v>15.9500263076524</v>
      </c>
      <c r="AL75" s="35" t="n">
        <f aca="false">AJ75/24/365</f>
        <v>0.0436987022127463</v>
      </c>
      <c r="AM75" s="34" t="n">
        <f aca="false">((4*PI()^2/(6.67384*10^(-11)))/($D$69)*(I75*1000)^3)^0.5/3600</f>
        <v>382.761476856762</v>
      </c>
      <c r="AN75" s="35" t="n">
        <f aca="false">AM75/24</f>
        <v>15.9483948690318</v>
      </c>
      <c r="AO75" s="35" t="n">
        <f aca="false">AN75/365</f>
        <v>0.0436942325178953</v>
      </c>
    </row>
    <row r="76" s="1" customFormat="true" ht="15.2" hidden="false" customHeight="false" outlineLevel="0" collapsed="false">
      <c r="A76" s="1" t="n">
        <v>7</v>
      </c>
      <c r="C76" s="1" t="s">
        <v>130</v>
      </c>
      <c r="D76" s="30" t="n">
        <v>5.58553725015324E+018</v>
      </c>
      <c r="E76" s="30" t="n">
        <v>2600000000000</v>
      </c>
      <c r="F76" s="30"/>
      <c r="G76" s="30"/>
      <c r="H76" s="36" t="n">
        <v>18462.9</v>
      </c>
      <c r="I76" s="36" t="n">
        <v>1500934</v>
      </c>
      <c r="J76" s="36" t="n">
        <v>1486112</v>
      </c>
      <c r="K76" s="36" t="n">
        <f aca="false">I76*2-J76</f>
        <v>1515756</v>
      </c>
      <c r="L76" s="36" t="n">
        <v>9429377.34</v>
      </c>
      <c r="M76" s="4"/>
      <c r="N76" s="5"/>
      <c r="O76" s="5"/>
      <c r="P76" s="22" t="n">
        <f aca="false">Q76*R76</f>
        <v>2.74507629585839E+033</v>
      </c>
      <c r="Q76" s="32" t="n">
        <f aca="false">D76*$N$6^2</f>
        <v>6.50592522009819E+036</v>
      </c>
      <c r="R76" s="32" t="n">
        <f aca="false">$N$5*($D$69+D76)</f>
        <v>0.000421934806040848</v>
      </c>
      <c r="S76" s="32" t="n">
        <f aca="false">$P76/J76</f>
        <v>1.84715303816832E+027</v>
      </c>
      <c r="T76" s="32" t="n">
        <f aca="false">$P76/K76</f>
        <v>1.81102782760444E+027</v>
      </c>
      <c r="U76" s="32" t="n">
        <f aca="false">$P76/I76</f>
        <v>1.82891206132874E+027</v>
      </c>
      <c r="V76" s="32" t="n">
        <f aca="false">(S76/$D76)^0.5</f>
        <v>18185.2369020764</v>
      </c>
      <c r="W76" s="32" t="n">
        <f aca="false">(T76/$D76)^0.5</f>
        <v>18006.532347901</v>
      </c>
      <c r="X76" s="32" t="n">
        <f aca="false">(U76/$D76)^0.5</f>
        <v>18095.2228406073</v>
      </c>
      <c r="Y76" s="32" t="n">
        <f aca="false">2*PI()*J76/V76</f>
        <v>513.466892595561</v>
      </c>
      <c r="Z76" s="32" t="n">
        <f aca="false">2*PI()*K76/W76</f>
        <v>528.906712545321</v>
      </c>
      <c r="AA76" s="32" t="n">
        <f aca="false">2*PI()*$I76/X76</f>
        <v>521.167743493221</v>
      </c>
      <c r="AB76" s="32" t="n">
        <f aca="false">S76-U76</f>
        <v>1.82409768395751E+025</v>
      </c>
      <c r="AC76" s="33" t="n">
        <v>101</v>
      </c>
      <c r="AD76" s="32" t="n">
        <f aca="false">D76/AC76</f>
        <v>55302349011418200</v>
      </c>
      <c r="AE76" s="32" t="n">
        <f aca="false">(AB76/AD76)^0.5</f>
        <v>18161.52264745</v>
      </c>
      <c r="AF76" s="32" t="n">
        <f aca="false">(AD76/((4/3)*PI()*E76))^(1/3)</f>
        <v>17.1880736973972</v>
      </c>
      <c r="AG76" s="34" t="n">
        <f aca="false">AA76</f>
        <v>521.167743493221</v>
      </c>
      <c r="AH76" s="38" t="n">
        <f aca="false">AG76/24</f>
        <v>21.7153226455509</v>
      </c>
      <c r="AI76" s="38" t="n">
        <f aca="false">AG76/24/365</f>
        <v>0.0594940346453448</v>
      </c>
      <c r="AJ76" s="34" t="n">
        <f aca="false">L76/H76</f>
        <v>510.72027362982</v>
      </c>
      <c r="AK76" s="38" t="n">
        <f aca="false">AJ76/24</f>
        <v>21.2800114012425</v>
      </c>
      <c r="AL76" s="38" t="n">
        <f aca="false">AJ76/24/365</f>
        <v>0.0583014010992945</v>
      </c>
      <c r="AM76" s="34" t="n">
        <f aca="false">((4*PI()^2/(6.67384*10^(-11)))/($D$69)*(I76*1000)^3)^0.5/3600</f>
        <v>521.117644173784</v>
      </c>
      <c r="AN76" s="35" t="n">
        <f aca="false">AM76/24</f>
        <v>21.7132351739077</v>
      </c>
      <c r="AO76" s="35" t="n">
        <f aca="false">AN76/365</f>
        <v>0.0594883155449525</v>
      </c>
      <c r="AME76" s="8"/>
      <c r="AMF76" s="8"/>
      <c r="AMG76" s="8"/>
      <c r="AMH76" s="8"/>
      <c r="AMI76" s="8"/>
      <c r="AMJ76" s="8"/>
    </row>
    <row r="77" customFormat="false" ht="15.2" hidden="false" customHeight="false" outlineLevel="0" collapsed="false">
      <c r="A77" s="1" t="n">
        <v>8</v>
      </c>
      <c r="C77" s="1" t="s">
        <v>131</v>
      </c>
      <c r="D77" s="30" t="n">
        <v>1.80595241128258E+021</v>
      </c>
      <c r="E77" s="30" t="n">
        <v>2600000000000</v>
      </c>
      <c r="F77" s="30"/>
      <c r="G77" s="30"/>
      <c r="H77" s="36" t="n">
        <v>11748.8</v>
      </c>
      <c r="I77" s="36" t="n">
        <v>3560851</v>
      </c>
      <c r="J77" s="36" t="n">
        <v>3456518</v>
      </c>
      <c r="K77" s="36" t="n">
        <f aca="false">I77*2-J77</f>
        <v>3665184</v>
      </c>
      <c r="L77" s="36" t="n">
        <v>22368684.06</v>
      </c>
      <c r="P77" s="22" t="n">
        <f aca="false">Q77*R77</f>
        <v>8.87558821708847E+035</v>
      </c>
      <c r="Q77" s="32" t="n">
        <f aca="false">D77*$N$6^2</f>
        <v>2.10353826546195E+039</v>
      </c>
      <c r="R77" s="32" t="n">
        <f aca="false">$N$5*($D$69+D77)</f>
        <v>0.000421936142680025</v>
      </c>
      <c r="S77" s="32" t="n">
        <f aca="false">$P77/J77</f>
        <v>2.56778301663364E+029</v>
      </c>
      <c r="T77" s="32" t="n">
        <f aca="false">$P77/K77</f>
        <v>2.42159417292242E+029</v>
      </c>
      <c r="U77" s="32" t="n">
        <f aca="false">$P77/I77</f>
        <v>2.49254692686902E+029</v>
      </c>
      <c r="V77" s="32" t="n">
        <f aca="false">(S77/$D77)^0.5</f>
        <v>11924.1109964308</v>
      </c>
      <c r="W77" s="32" t="n">
        <f aca="false">(T77/$D77)^0.5</f>
        <v>11579.7059286078</v>
      </c>
      <c r="X77" s="32" t="n">
        <f aca="false">(U77/$D77)^0.5</f>
        <v>11748.1239709279</v>
      </c>
      <c r="Y77" s="32" t="n">
        <f aca="false">2*PI()*J77/V77</f>
        <v>1821.34694302179</v>
      </c>
      <c r="Z77" s="32" t="n">
        <f aca="false">2*PI()*K77/W77</f>
        <v>1988.74050851466</v>
      </c>
      <c r="AA77" s="32" t="n">
        <f aca="false">2*PI()*$I77/X77</f>
        <v>1904.43059160949</v>
      </c>
      <c r="AB77" s="32" t="n">
        <f aca="false">S77-U77</f>
        <v>7.52360897646203E+027</v>
      </c>
      <c r="AC77" s="33" t="n">
        <v>34</v>
      </c>
      <c r="AD77" s="32" t="n">
        <f aca="false">D77/AC77</f>
        <v>5.31162473906641E+019</v>
      </c>
      <c r="AE77" s="32" t="n">
        <f aca="false">(AB77/AD77)^0.5</f>
        <v>11901.4373687804</v>
      </c>
      <c r="AF77" s="32" t="n">
        <f aca="false">(AD77/((4/3)*PI()*E77))^(1/3)</f>
        <v>169.585406165419</v>
      </c>
      <c r="AG77" s="34" t="n">
        <f aca="false">AA77</f>
        <v>1904.43059160949</v>
      </c>
      <c r="AH77" s="35" t="n">
        <f aca="false">AG77/24</f>
        <v>79.3512746503953</v>
      </c>
      <c r="AI77" s="35" t="n">
        <f aca="false">AG77/24/365</f>
        <v>0.217400752466836</v>
      </c>
      <c r="AJ77" s="34" t="n">
        <f aca="false">L77/H77</f>
        <v>1903.91223444096</v>
      </c>
      <c r="AK77" s="35" t="n">
        <f aca="false">AJ77/24</f>
        <v>79.3296764350402</v>
      </c>
      <c r="AL77" s="35" t="n">
        <f aca="false">AJ77/24/365</f>
        <v>0.217341579274083</v>
      </c>
      <c r="AM77" s="34" t="n">
        <f aca="false">((4*PI()^2/(6.67384*10^(-11)))/($D$69)*(I77*1000)^3)^0.5/3600</f>
        <v>1904.25053686662</v>
      </c>
      <c r="AN77" s="35" t="n">
        <f aca="false">AM77/24</f>
        <v>79.3437723694424</v>
      </c>
      <c r="AO77" s="35" t="n">
        <f aca="false">AN77/365</f>
        <v>0.217380198272445</v>
      </c>
    </row>
    <row r="78" customFormat="false" ht="15.2" hidden="false" customHeight="false" outlineLevel="0" collapsed="false">
      <c r="A78" s="1" t="n">
        <v>9</v>
      </c>
      <c r="C78" s="1" t="s">
        <v>132</v>
      </c>
      <c r="D78" s="30" t="n">
        <v>764320900879568</v>
      </c>
      <c r="E78" s="30" t="n">
        <v>2600000000000</v>
      </c>
      <c r="F78" s="30"/>
      <c r="G78" s="30"/>
      <c r="H78" s="36" t="n">
        <v>4992.2</v>
      </c>
      <c r="I78" s="36" t="n">
        <v>17611400</v>
      </c>
      <c r="J78" s="36" t="n">
        <v>9376309</v>
      </c>
      <c r="K78" s="36" t="n">
        <f aca="false">I78*2-J78</f>
        <v>25846491</v>
      </c>
      <c r="L78" s="36" t="n">
        <v>104333269.82</v>
      </c>
      <c r="P78" s="22" t="n">
        <f aca="false">Q78*R78</f>
        <v>3.75634262712726E+029</v>
      </c>
      <c r="Q78" s="32" t="n">
        <f aca="false">D78*$N$6^2</f>
        <v>8.9026612885701E+032</v>
      </c>
      <c r="R78" s="32" t="n">
        <f aca="false">$N$5*($D$69+D78)</f>
        <v>0.000421934801894568</v>
      </c>
      <c r="S78" s="32" t="n">
        <f aca="false">$P78/J78</f>
        <v>4.00620609573262E+022</v>
      </c>
      <c r="T78" s="32" t="n">
        <f aca="false">$P78/K78</f>
        <v>1.45332789163808E+022</v>
      </c>
      <c r="U78" s="32" t="n">
        <f aca="false">$P78/I78</f>
        <v>2.13290404347596E+022</v>
      </c>
      <c r="V78" s="32" t="n">
        <f aca="false">(S78/$D78)^0.5</f>
        <v>7239.83678890955</v>
      </c>
      <c r="W78" s="32" t="n">
        <f aca="false">(T78/$D78)^0.5</f>
        <v>4360.57676443833</v>
      </c>
      <c r="X78" s="32" t="n">
        <f aca="false">(U78/$D78)^0.5</f>
        <v>5282.6007764776</v>
      </c>
      <c r="Y78" s="32" t="n">
        <f aca="false">2*PI()*J78/V78</f>
        <v>8137.3501450506</v>
      </c>
      <c r="Z78" s="32" t="n">
        <f aca="false">2*PI()*K78/W78</f>
        <v>37242.3881670312</v>
      </c>
      <c r="AA78" s="32" t="n">
        <f aca="false">2*PI()*$I78/X78</f>
        <v>20947.1990031105</v>
      </c>
      <c r="AB78" s="32" t="n">
        <f aca="false">S78-U78</f>
        <v>1.87330205225665E+022</v>
      </c>
      <c r="AC78" s="33" t="n">
        <v>115</v>
      </c>
      <c r="AD78" s="32" t="n">
        <f aca="false">D78/AC78</f>
        <v>6646268703300.59</v>
      </c>
      <c r="AE78" s="32" t="n">
        <f aca="false">(AB78/AD78)^0.5</f>
        <v>53090.2727732372</v>
      </c>
      <c r="AF78" s="32" t="n">
        <f aca="false">(AD78/((4/3)*PI()*E78))^(1/3)</f>
        <v>0.848213758606046</v>
      </c>
      <c r="AG78" s="34" t="n">
        <f aca="false">AA78</f>
        <v>20947.1990031105</v>
      </c>
      <c r="AH78" s="35" t="n">
        <f aca="false">AG78/24</f>
        <v>872.799958462939</v>
      </c>
      <c r="AI78" s="35" t="n">
        <f aca="false">AG78/24/365</f>
        <v>2.39123276291216</v>
      </c>
      <c r="AJ78" s="34" t="n">
        <f aca="false">L78/H78</f>
        <v>20899.2568046152</v>
      </c>
      <c r="AK78" s="35" t="n">
        <f aca="false">AJ78/24</f>
        <v>870.802366858967</v>
      </c>
      <c r="AL78" s="35" t="n">
        <f aca="false">AJ78/24/365</f>
        <v>2.38575990920265</v>
      </c>
      <c r="AM78" s="34" t="n">
        <f aca="false">((4*PI()^2/(6.67384*10^(-11)))/($D$69)*(I78*1000)^3)^0.5/3600</f>
        <v>20945.1852674911</v>
      </c>
      <c r="AN78" s="35" t="n">
        <f aca="false">AM78/24</f>
        <v>872.71605281213</v>
      </c>
      <c r="AO78" s="35" t="n">
        <f aca="false">AN78/365</f>
        <v>2.39100288441679</v>
      </c>
    </row>
    <row r="79" customFormat="false" ht="15.2" hidden="false" customHeight="false" outlineLevel="0" collapsed="false">
      <c r="A79" s="1" t="n">
        <v>10</v>
      </c>
      <c r="C79" s="1" t="s">
        <v>133</v>
      </c>
      <c r="D79" s="30" t="n">
        <v>8.29083377189367E+018</v>
      </c>
      <c r="E79" s="30" t="n">
        <v>2600000000000</v>
      </c>
      <c r="F79" s="30"/>
      <c r="G79" s="30"/>
      <c r="H79" s="36" t="n">
        <v>6118.5</v>
      </c>
      <c r="I79" s="36" t="n">
        <v>12947913</v>
      </c>
      <c r="J79" s="36" t="n">
        <v>10832224</v>
      </c>
      <c r="K79" s="36" t="n">
        <f aca="false">I79*2-J79</f>
        <v>15063602</v>
      </c>
      <c r="L79" s="36" t="n">
        <v>80808357.62</v>
      </c>
      <c r="P79" s="22" t="n">
        <f aca="false">Q79*R79</f>
        <v>4.07462529550578E+033</v>
      </c>
      <c r="Q79" s="32" t="n">
        <f aca="false">D79*$N$6^2</f>
        <v>9.6570020244203E+036</v>
      </c>
      <c r="R79" s="32" t="n">
        <f aca="false">$N$5*($D$69+D79)</f>
        <v>0.000421934808049331</v>
      </c>
      <c r="S79" s="32" t="n">
        <f aca="false">$P79/J79</f>
        <v>3.76157776603011E+026</v>
      </c>
      <c r="T79" s="32" t="n">
        <f aca="false">$P79/K79</f>
        <v>2.70494752550272E+026</v>
      </c>
      <c r="U79" s="32" t="n">
        <f aca="false">$P79/I79</f>
        <v>3.14693595447064E+026</v>
      </c>
      <c r="V79" s="32" t="n">
        <f aca="false">(S79/$D79)^0.5</f>
        <v>6735.74935948175</v>
      </c>
      <c r="W79" s="32" t="n">
        <f aca="false">(T79/$D79)^0.5</f>
        <v>5711.8963545262</v>
      </c>
      <c r="X79" s="32" t="n">
        <f aca="false">(U79/$D79)^0.5</f>
        <v>6160.90976909404</v>
      </c>
      <c r="Y79" s="32" t="n">
        <f aca="false">2*PI()*J79/V79</f>
        <v>10104.4244743267</v>
      </c>
      <c r="Z79" s="32" t="n">
        <f aca="false">2*PI()*K79/W79</f>
        <v>16570.224122607</v>
      </c>
      <c r="AA79" s="32" t="n">
        <f aca="false">2*PI()*$I79/X79</f>
        <v>13204.8901492356</v>
      </c>
      <c r="AB79" s="32" t="n">
        <f aca="false">S79-U79</f>
        <v>6.14641811559475E+025</v>
      </c>
      <c r="AC79" s="33" t="n">
        <v>5.2</v>
      </c>
      <c r="AD79" s="32" t="n">
        <f aca="false">D79/AC79</f>
        <v>1.59439110997955E+018</v>
      </c>
      <c r="AE79" s="32" t="n">
        <f aca="false">(AB79/AD79)^0.5</f>
        <v>6208.88502908293</v>
      </c>
      <c r="AF79" s="32" t="n">
        <f aca="false">(AD79/((4/3)*PI()*E79))^(1/3)</f>
        <v>52.7040879590591</v>
      </c>
      <c r="AG79" s="34" t="n">
        <f aca="false">AA79</f>
        <v>13204.8901492356</v>
      </c>
      <c r="AH79" s="35" t="n">
        <f aca="false">AG79/24</f>
        <v>550.203756218152</v>
      </c>
      <c r="AI79" s="35" t="n">
        <f aca="false">AG79/24/365</f>
        <v>1.50740755128261</v>
      </c>
      <c r="AJ79" s="34" t="n">
        <f aca="false">L79/H79</f>
        <v>13207.2170662744</v>
      </c>
      <c r="AK79" s="35" t="n">
        <f aca="false">AJ79/24</f>
        <v>550.300711094767</v>
      </c>
      <c r="AL79" s="35" t="n">
        <f aca="false">AJ79/24/365</f>
        <v>1.50767318108155</v>
      </c>
      <c r="AM79" s="34" t="n">
        <f aca="false">((4*PI()^2/(6.67384*10^(-11)))/($D$69)*(I79*1000)^3)^0.5/3600</f>
        <v>13203.6208081456</v>
      </c>
      <c r="AN79" s="35" t="n">
        <f aca="false">AM79/24</f>
        <v>550.150867006066</v>
      </c>
      <c r="AO79" s="35" t="n">
        <f aca="false">AN79/365</f>
        <v>1.50726264933169</v>
      </c>
    </row>
    <row r="80" customFormat="false" ht="15.2" hidden="false" customHeight="false" outlineLevel="0" collapsed="false">
      <c r="A80" s="1" t="n">
        <v>11</v>
      </c>
      <c r="C80" s="1" t="s">
        <v>134</v>
      </c>
      <c r="D80" s="30" t="n">
        <v>1.89281823100175E+018</v>
      </c>
      <c r="E80" s="30" t="n">
        <v>2600000000000</v>
      </c>
      <c r="F80" s="30"/>
      <c r="G80" s="30"/>
      <c r="H80" s="36" t="n">
        <v>57052.8</v>
      </c>
      <c r="I80" s="36" t="n">
        <v>151460</v>
      </c>
      <c r="J80" s="36" t="n">
        <v>150430</v>
      </c>
      <c r="K80" s="36" t="n">
        <f aca="false">I80*2-J80</f>
        <v>152490</v>
      </c>
      <c r="L80" s="36" t="n">
        <v>951640.25</v>
      </c>
      <c r="P80" s="22" t="n">
        <f aca="false">Q80*R80</f>
        <v>9.30247206638503E+032</v>
      </c>
      <c r="Q80" s="32" t="n">
        <f aca="false">D80*$N$6^2</f>
        <v>2.20471788381647E+036</v>
      </c>
      <c r="R80" s="32" t="n">
        <f aca="false">$N$5*($D$69+D80)</f>
        <v>0.000421934803299278</v>
      </c>
      <c r="S80" s="32" t="n">
        <f aca="false">$P80/J80</f>
        <v>6.18392080461678E+027</v>
      </c>
      <c r="T80" s="32" t="n">
        <f aca="false">$P80/K80</f>
        <v>6.10038170790546E+027</v>
      </c>
      <c r="U80" s="32" t="n">
        <f aca="false">$P80/I80</f>
        <v>6.14186720347619E+027</v>
      </c>
      <c r="V80" s="32" t="n">
        <f aca="false">(S80/$D80)^0.5</f>
        <v>57158.0632120842</v>
      </c>
      <c r="W80" s="32" t="n">
        <f aca="false">(T80/$D80)^0.5</f>
        <v>56770.6739475189</v>
      </c>
      <c r="X80" s="32" t="n">
        <f aca="false">(U80/$D80)^0.5</f>
        <v>56963.3806633598</v>
      </c>
      <c r="Y80" s="32" t="n">
        <f aca="false">2*PI()*J80/V80</f>
        <v>16.5362420040712</v>
      </c>
      <c r="Z80" s="32" t="n">
        <f aca="false">2*PI()*K80/W80</f>
        <v>16.877075096511</v>
      </c>
      <c r="AA80" s="32" t="n">
        <f aca="false">2*PI()*$I80/X80</f>
        <v>16.7063688205139</v>
      </c>
      <c r="AB80" s="32" t="n">
        <f aca="false">S80-U80</f>
        <v>4.20536011405993E+025</v>
      </c>
      <c r="AC80" s="33" t="n">
        <v>150</v>
      </c>
      <c r="AD80" s="32" t="n">
        <f aca="false">D80/AC80</f>
        <v>12618788206678300</v>
      </c>
      <c r="AE80" s="32" t="n">
        <f aca="false">(AB80/AD80)^0.5</f>
        <v>57728.8319097735</v>
      </c>
      <c r="AF80" s="32" t="n">
        <f aca="false">(AD80/((4/3)*PI()*E80))^(1/3)</f>
        <v>10.5031257376849</v>
      </c>
      <c r="AG80" s="34" t="n">
        <f aca="false">AA80</f>
        <v>16.7063688205139</v>
      </c>
      <c r="AH80" s="35" t="n">
        <f aca="false">AG80/24</f>
        <v>0.696098700854747</v>
      </c>
      <c r="AI80" s="35" t="n">
        <f aca="false">AG80/24/365</f>
        <v>0.00190711972836917</v>
      </c>
      <c r="AJ80" s="34" t="n">
        <f aca="false">L80/H80</f>
        <v>16.6799920424589</v>
      </c>
      <c r="AK80" s="35" t="n">
        <f aca="false">AJ80/24</f>
        <v>0.694999668435788</v>
      </c>
      <c r="AL80" s="35" t="n">
        <f aca="false">AJ80/24/365</f>
        <v>0.00190410868064599</v>
      </c>
      <c r="AM80" s="34" t="n">
        <f aca="false">((4*PI()^2/(6.67384*10^(-11)))/($D$69)*(I80*1000)^3)^0.5/3600</f>
        <v>16.7047628001823</v>
      </c>
      <c r="AN80" s="35" t="n">
        <f aca="false">AM80/24</f>
        <v>0.696031783340929</v>
      </c>
      <c r="AO80" s="35" t="n">
        <f aca="false">AN80/365</f>
        <v>0.00190693639271487</v>
      </c>
    </row>
    <row r="81" customFormat="false" ht="15.2" hidden="false" customHeight="false" outlineLevel="0" collapsed="false">
      <c r="A81" s="1" t="n">
        <v>12</v>
      </c>
      <c r="C81" s="1" t="s">
        <v>135</v>
      </c>
      <c r="D81" s="30" t="n">
        <v>5.26032620017115E+017</v>
      </c>
      <c r="E81" s="30" t="n">
        <v>2600000000000</v>
      </c>
      <c r="F81" s="30"/>
      <c r="G81" s="30"/>
      <c r="H81" s="36" t="n">
        <v>57115.4</v>
      </c>
      <c r="I81" s="36" t="n">
        <v>151410</v>
      </c>
      <c r="J81" s="36" t="n">
        <v>149926</v>
      </c>
      <c r="K81" s="36" t="n">
        <f aca="false">I81*2-J81</f>
        <v>152894</v>
      </c>
      <c r="L81" s="36" t="n">
        <v>951314.25</v>
      </c>
      <c r="P81" s="22" t="n">
        <f aca="false">Q81*R81</f>
        <v>2.585247575177E+032</v>
      </c>
      <c r="Q81" s="32" t="n">
        <f aca="false">D81*$N$6^2</f>
        <v>6.12712571036884E+035</v>
      </c>
      <c r="R81" s="32" t="n">
        <f aca="false">$N$5*($D$69+D81)</f>
        <v>0.00042193480228454</v>
      </c>
      <c r="S81" s="32" t="n">
        <f aca="false">$P81/J81</f>
        <v>1.72434906232208E+027</v>
      </c>
      <c r="T81" s="32" t="n">
        <f aca="false">$P81/K81</f>
        <v>1.69087575390597E+027</v>
      </c>
      <c r="U81" s="32" t="n">
        <f aca="false">$P81/I81</f>
        <v>1.70744836878476E+027</v>
      </c>
      <c r="V81" s="32" t="n">
        <f aca="false">(S81/$D81)^0.5</f>
        <v>57254.0554797422</v>
      </c>
      <c r="W81" s="32" t="n">
        <f aca="false">(T81/$D81)^0.5</f>
        <v>56695.6201717027</v>
      </c>
      <c r="X81" s="32" t="n">
        <f aca="false">(U81/$D81)^0.5</f>
        <v>56972.7853037041</v>
      </c>
      <c r="Y81" s="32" t="n">
        <f aca="false">2*PI()*J81/V81</f>
        <v>16.4532072439395</v>
      </c>
      <c r="Z81" s="32" t="n">
        <f aca="false">2*PI()*K81/W81</f>
        <v>16.9441895413888</v>
      </c>
      <c r="AA81" s="32" t="n">
        <f aca="false">2*PI()*$I81/X81</f>
        <v>16.6980968595581</v>
      </c>
      <c r="AB81" s="32" t="n">
        <f aca="false">S81-U81</f>
        <v>1.69006935373225E+025</v>
      </c>
      <c r="AC81" s="33" t="n">
        <v>101</v>
      </c>
      <c r="AD81" s="32" t="n">
        <f aca="false">D81/AC81</f>
        <v>5208243762545690</v>
      </c>
      <c r="AE81" s="32" t="n">
        <f aca="false">(AB81/AD81)^0.5</f>
        <v>56964.8046179364</v>
      </c>
      <c r="AF81" s="32" t="n">
        <f aca="false">(AD81/((4/3)*PI()*E81))^(1/3)</f>
        <v>7.82005453477728</v>
      </c>
      <c r="AG81" s="34" t="n">
        <f aca="false">AA81</f>
        <v>16.6980968595581</v>
      </c>
      <c r="AH81" s="35" t="n">
        <f aca="false">AG81/24</f>
        <v>0.695754035814923</v>
      </c>
      <c r="AI81" s="35" t="n">
        <f aca="false">AG81/24/365</f>
        <v>0.00190617544058883</v>
      </c>
      <c r="AJ81" s="34" t="n">
        <f aca="false">L81/H81</f>
        <v>16.6560025842417</v>
      </c>
      <c r="AK81" s="35" t="n">
        <f aca="false">AJ81/24</f>
        <v>0.694000107676739</v>
      </c>
      <c r="AL81" s="35" t="n">
        <f aca="false">AJ81/24/365</f>
        <v>0.00190137015801846</v>
      </c>
      <c r="AM81" s="34" t="n">
        <f aca="false">((4*PI()^2/(6.67384*10^(-11)))/($D$69)*(I81*1000)^3)^0.5/3600</f>
        <v>16.6964916143513</v>
      </c>
      <c r="AN81" s="35" t="n">
        <f aca="false">AM81/24</f>
        <v>0.69568715059797</v>
      </c>
      <c r="AO81" s="35" t="n">
        <f aca="false">AN81/365</f>
        <v>0.0019059921934191</v>
      </c>
    </row>
    <row r="82" customFormat="false" ht="15.2" hidden="false" customHeight="false" outlineLevel="0" collapsed="false">
      <c r="A82" s="1" t="n">
        <v>13</v>
      </c>
      <c r="C82" s="1" t="s">
        <v>136</v>
      </c>
      <c r="D82" s="30" t="n">
        <v>11389880091538700</v>
      </c>
      <c r="E82" s="30" t="n">
        <v>2600000000000</v>
      </c>
      <c r="F82" s="30"/>
      <c r="G82" s="30"/>
      <c r="H82" s="36" t="n">
        <v>36100.5</v>
      </c>
      <c r="I82" s="36" t="n">
        <v>377420</v>
      </c>
      <c r="J82" s="36" t="n">
        <v>374740</v>
      </c>
      <c r="K82" s="36" t="n">
        <f aca="false">I82*2-J82</f>
        <v>380100</v>
      </c>
      <c r="L82" s="36" t="n">
        <v>2371369.91</v>
      </c>
      <c r="P82" s="22" t="n">
        <f aca="false">Q82*R82</f>
        <v>5.59768705229432E+030</v>
      </c>
      <c r="Q82" s="32" t="n">
        <f aca="false">D82*$N$6^2</f>
        <v>1.326671093983E+034</v>
      </c>
      <c r="R82" s="32" t="n">
        <f aca="false">$N$5*($D$69+D82)</f>
        <v>0.000421934801902456</v>
      </c>
      <c r="S82" s="32" t="n">
        <f aca="false">$P82/J82</f>
        <v>1.49375221548122E+025</v>
      </c>
      <c r="T82" s="32" t="n">
        <f aca="false">$P82/K82</f>
        <v>1.47268799060624E+025</v>
      </c>
      <c r="U82" s="32" t="n">
        <f aca="false">$P82/I82</f>
        <v>1.48314531617146E+025</v>
      </c>
      <c r="V82" s="32" t="n">
        <f aca="false">(S82/$D82)^0.5</f>
        <v>36214.2674986011</v>
      </c>
      <c r="W82" s="32" t="n">
        <f aca="false">(T82/$D82)^0.5</f>
        <v>35958.0222350701</v>
      </c>
      <c r="X82" s="32" t="n">
        <f aca="false">(U82/$D82)^0.5</f>
        <v>36085.4625292741</v>
      </c>
      <c r="Y82" s="32" t="n">
        <f aca="false">2*PI()*J82/V82</f>
        <v>65.0174924041589</v>
      </c>
      <c r="Z82" s="32" t="n">
        <f aca="false">2*PI()*K82/W82</f>
        <v>66.4174108254957</v>
      </c>
      <c r="AA82" s="32" t="n">
        <f aca="false">2*PI()*$I82/X82</f>
        <v>65.716209033262</v>
      </c>
      <c r="AB82" s="32" t="n">
        <f aca="false">S82-U82</f>
        <v>1.06068993097602E+023</v>
      </c>
      <c r="AC82" s="33" t="n">
        <v>140</v>
      </c>
      <c r="AD82" s="32" t="n">
        <f aca="false">D82/AC82</f>
        <v>81356286368133.6</v>
      </c>
      <c r="AE82" s="32" t="n">
        <f aca="false">(AB82/AD82)^0.5</f>
        <v>36107.6035095536</v>
      </c>
      <c r="AF82" s="32" t="n">
        <f aca="false">(AD82/((4/3)*PI()*E82))^(1/3)</f>
        <v>1.95483326034846</v>
      </c>
      <c r="AG82" s="34" t="n">
        <f aca="false">AA82</f>
        <v>65.716209033262</v>
      </c>
      <c r="AH82" s="35" t="n">
        <f aca="false">AG82/24</f>
        <v>2.73817537638592</v>
      </c>
      <c r="AI82" s="35" t="n">
        <f aca="false">AG82/24/365</f>
        <v>0.00750185034626279</v>
      </c>
      <c r="AJ82" s="34" t="n">
        <f aca="false">L82/H82</f>
        <v>65.688007368319</v>
      </c>
      <c r="AK82" s="35" t="n">
        <f aca="false">AJ82/24</f>
        <v>2.73700030701329</v>
      </c>
      <c r="AL82" s="35" t="n">
        <f aca="false">AJ82/24/365</f>
        <v>0.00749863097811861</v>
      </c>
      <c r="AM82" s="34" t="n">
        <f aca="false">((4*PI()^2/(6.67384*10^(-11)))/($D$69)*(I82*1000)^3)^0.5/3600</f>
        <v>65.7098914793964</v>
      </c>
      <c r="AN82" s="35" t="n">
        <f aca="false">AM82/24</f>
        <v>2.73791214497485</v>
      </c>
      <c r="AO82" s="35" t="n">
        <f aca="false">AN82/365</f>
        <v>0.00750112916431466</v>
      </c>
    </row>
    <row r="83" customFormat="false" ht="15.2" hidden="false" customHeight="false" outlineLevel="0" collapsed="false">
      <c r="A83" s="1" t="n">
        <v>14</v>
      </c>
      <c r="C83" s="1" t="s">
        <v>137</v>
      </c>
      <c r="D83" s="30" t="n">
        <v>4046404769362420</v>
      </c>
      <c r="E83" s="30" t="n">
        <v>2600000000000</v>
      </c>
      <c r="F83" s="30"/>
      <c r="G83" s="30"/>
      <c r="H83" s="36" t="n">
        <v>40865.9</v>
      </c>
      <c r="I83" s="36" t="n">
        <v>294710</v>
      </c>
      <c r="J83" s="36" t="n">
        <v>294651</v>
      </c>
      <c r="K83" s="36" t="n">
        <f aca="false">I83*2-J83</f>
        <v>294769</v>
      </c>
      <c r="L83" s="36" t="n">
        <v>1851717.52</v>
      </c>
      <c r="P83" s="22" t="n">
        <f aca="false">Q83*R83</f>
        <v>1.98865197907886E+030</v>
      </c>
      <c r="Q83" s="32" t="n">
        <f aca="false">D83*$N$6^2</f>
        <v>4.71317362336064E+033</v>
      </c>
      <c r="R83" s="32" t="n">
        <f aca="false">$N$5*($D$69+D83)</f>
        <v>0.000421934801897004</v>
      </c>
      <c r="S83" s="32" t="n">
        <f aca="false">$P83/J83</f>
        <v>6.74917776990018E+024</v>
      </c>
      <c r="T83" s="32" t="n">
        <f aca="false">$P83/K83</f>
        <v>6.74647598315582E+024</v>
      </c>
      <c r="U83" s="32" t="n">
        <f aca="false">$P83/I83</f>
        <v>6.74782660608347E+024</v>
      </c>
      <c r="V83" s="32" t="n">
        <f aca="false">(S83/$D83)^0.5</f>
        <v>40840.4737954789</v>
      </c>
      <c r="W83" s="32" t="n">
        <f aca="false">(T83/$D83)^0.5</f>
        <v>40832.2984814199</v>
      </c>
      <c r="X83" s="32" t="n">
        <f aca="false">(U83/$D83)^0.5</f>
        <v>40836.3855246975</v>
      </c>
      <c r="Y83" s="32" t="n">
        <f aca="false">2*PI()*J83/V83</f>
        <v>45.3311791439286</v>
      </c>
      <c r="Z83" s="32" t="n">
        <f aca="false">2*PI()*K83/W83</f>
        <v>45.3584127931173</v>
      </c>
      <c r="AA83" s="32" t="n">
        <f aca="false">2*PI()*$I83/X83</f>
        <v>45.3447952870117</v>
      </c>
      <c r="AB83" s="32" t="n">
        <f aca="false">S83-U83</f>
        <v>1.35116381671469E+021</v>
      </c>
      <c r="AC83" s="33" t="n">
        <v>5000</v>
      </c>
      <c r="AD83" s="32" t="n">
        <f aca="false">D83/AC83</f>
        <v>809280953872.484</v>
      </c>
      <c r="AE83" s="32" t="n">
        <f aca="false">(AB83/AD83)^0.5</f>
        <v>40860.5627392139</v>
      </c>
      <c r="AF83" s="32" t="n">
        <f aca="false">(AD83/((4/3)*PI()*E83))^(1/3)</f>
        <v>0.420415888586215</v>
      </c>
      <c r="AG83" s="34" t="n">
        <f aca="false">AA83</f>
        <v>45.3447952870117</v>
      </c>
      <c r="AH83" s="35" t="n">
        <f aca="false">AG83/24</f>
        <v>1.88936647029216</v>
      </c>
      <c r="AI83" s="35" t="n">
        <f aca="false">AG83/24/365</f>
        <v>0.00517634649395111</v>
      </c>
      <c r="AJ83" s="34" t="n">
        <f aca="false">L83/H83</f>
        <v>45.3120454951439</v>
      </c>
      <c r="AK83" s="35" t="n">
        <f aca="false">AJ83/24</f>
        <v>1.88800189563099</v>
      </c>
      <c r="AL83" s="35" t="n">
        <f aca="false">AJ83/24/365</f>
        <v>0.0051726079332356</v>
      </c>
      <c r="AM83" s="34" t="n">
        <f aca="false">((4*PI()^2/(6.67384*10^(-11)))/($D$69)*(I83*1000)^3)^0.5/3600</f>
        <v>45.3404361158085</v>
      </c>
      <c r="AN83" s="35" t="n">
        <f aca="false">AM83/24</f>
        <v>1.88918483815869</v>
      </c>
      <c r="AO83" s="35" t="n">
        <f aca="false">AN83/365</f>
        <v>0.00517584887166764</v>
      </c>
    </row>
    <row r="84" customFormat="false" ht="15.2" hidden="false" customHeight="false" outlineLevel="0" collapsed="false">
      <c r="A84" s="1" t="n">
        <v>15</v>
      </c>
      <c r="C84" s="1" t="s">
        <v>138</v>
      </c>
      <c r="D84" s="30" t="n">
        <v>2547736336265230</v>
      </c>
      <c r="E84" s="30" t="n">
        <v>2600000000000</v>
      </c>
      <c r="F84" s="30"/>
      <c r="G84" s="30"/>
      <c r="H84" s="36" t="n">
        <v>40865.9</v>
      </c>
      <c r="I84" s="36" t="n">
        <v>294710</v>
      </c>
      <c r="J84" s="36" t="n">
        <v>264563</v>
      </c>
      <c r="K84" s="36" t="n">
        <f aca="false">I84*2-J84</f>
        <v>324857</v>
      </c>
      <c r="L84" s="36" t="n">
        <v>1851717.43</v>
      </c>
      <c r="P84" s="22" t="n">
        <f aca="false">Q84*R84</f>
        <v>1.25211420904635E+030</v>
      </c>
      <c r="Q84" s="32" t="n">
        <f aca="false">D84*$N$6^2</f>
        <v>2.9675537628567E+033</v>
      </c>
      <c r="R84" s="32" t="n">
        <f aca="false">$N$5*($D$69+D84)</f>
        <v>0.000421934801895892</v>
      </c>
      <c r="S84" s="32" t="n">
        <f aca="false">$P84/J84</f>
        <v>4.73276387494227E+024</v>
      </c>
      <c r="T84" s="32" t="n">
        <f aca="false">$P84/K84</f>
        <v>3.85435502096723E+024</v>
      </c>
      <c r="U84" s="32" t="n">
        <f aca="false">$P84/I84</f>
        <v>4.24863156678209E+024</v>
      </c>
      <c r="V84" s="32" t="n">
        <f aca="false">(S84/$D84)^0.5</f>
        <v>43100.2885921149</v>
      </c>
      <c r="W84" s="32" t="n">
        <f aca="false">(T84/$D84)^0.5</f>
        <v>38895.4335512354</v>
      </c>
      <c r="X84" s="32" t="n">
        <f aca="false">(U84/$D84)^0.5</f>
        <v>40836.3855246436</v>
      </c>
      <c r="Y84" s="32" t="n">
        <f aca="false">2*PI()*J84/V84</f>
        <v>38.5681490477877</v>
      </c>
      <c r="Z84" s="32" t="n">
        <f aca="false">2*PI()*K84/W84</f>
        <v>52.4775415254269</v>
      </c>
      <c r="AA84" s="32" t="n">
        <f aca="false">2*PI()*$I84/X84</f>
        <v>45.3447952870715</v>
      </c>
      <c r="AB84" s="32" t="n">
        <f aca="false">S84-U84</f>
        <v>4.84132308160172E+023</v>
      </c>
      <c r="AC84" s="33" t="n">
        <v>9</v>
      </c>
      <c r="AD84" s="32" t="n">
        <f aca="false">D84/AC84</f>
        <v>283081815140581</v>
      </c>
      <c r="AE84" s="32" t="n">
        <f aca="false">(AB84/AD84)^0.5</f>
        <v>41354.811643343</v>
      </c>
      <c r="AF84" s="32" t="n">
        <f aca="false">(AD84/((4/3)*PI()*E84))^(1/3)</f>
        <v>2.96221564582671</v>
      </c>
      <c r="AG84" s="34" t="n">
        <f aca="false">AA84</f>
        <v>45.3447952870715</v>
      </c>
      <c r="AH84" s="35" t="n">
        <f aca="false">AG84/24</f>
        <v>1.88936647029465</v>
      </c>
      <c r="AI84" s="35" t="n">
        <f aca="false">AG84/24/365</f>
        <v>0.00517634649395793</v>
      </c>
      <c r="AJ84" s="34" t="n">
        <f aca="false">L84/H84</f>
        <v>45.3120432928187</v>
      </c>
      <c r="AK84" s="35" t="n">
        <f aca="false">AJ84/24</f>
        <v>1.88800180386745</v>
      </c>
      <c r="AL84" s="35" t="n">
        <f aca="false">AJ84/24/365</f>
        <v>0.00517260768182862</v>
      </c>
      <c r="AM84" s="34" t="n">
        <f aca="false">((4*PI()^2/(6.67384*10^(-11)))/($D$69)*(I84*1000)^3)^0.5/3600</f>
        <v>45.3404361158085</v>
      </c>
      <c r="AN84" s="35" t="n">
        <f aca="false">AM84/24</f>
        <v>1.88918483815869</v>
      </c>
      <c r="AO84" s="35" t="n">
        <f aca="false">AN84/365</f>
        <v>0.00517584887166764</v>
      </c>
    </row>
    <row r="85" customFormat="false" ht="15.2" hidden="false" customHeight="false" outlineLevel="0" collapsed="false">
      <c r="A85" s="1" t="n">
        <v>16</v>
      </c>
      <c r="C85" s="1" t="s">
        <v>139</v>
      </c>
      <c r="D85" s="30" t="n">
        <v>3297070552813820</v>
      </c>
      <c r="E85" s="30" t="n">
        <v>2600000000000</v>
      </c>
      <c r="F85" s="30"/>
      <c r="G85" s="30"/>
      <c r="H85" s="36" t="n">
        <v>6548.6</v>
      </c>
      <c r="I85" s="36" t="n">
        <v>11311100</v>
      </c>
      <c r="J85" s="36" t="n">
        <v>9453817</v>
      </c>
      <c r="K85" s="36" t="n">
        <f aca="false">I85*2-J85</f>
        <v>13168383</v>
      </c>
      <c r="L85" s="36" t="n">
        <v>70588248.86</v>
      </c>
      <c r="P85" s="22" t="n">
        <f aca="false">Q85*R85</f>
        <v>1.62038309406212E+030</v>
      </c>
      <c r="Q85" s="32" t="n">
        <f aca="false">D85*$N$6^2</f>
        <v>3.84036369310867E+033</v>
      </c>
      <c r="R85" s="32" t="n">
        <f aca="false">$N$5*($D$69+D85)</f>
        <v>0.000421934801896448</v>
      </c>
      <c r="S85" s="32" t="n">
        <f aca="false">$P85/J85</f>
        <v>1.71399879441512E+023</v>
      </c>
      <c r="T85" s="32" t="n">
        <f aca="false">$P85/K85</f>
        <v>1.2305103018815E+023</v>
      </c>
      <c r="U85" s="32" t="n">
        <f aca="false">$P85/I85</f>
        <v>1.43256013478982E+023</v>
      </c>
      <c r="V85" s="32" t="n">
        <f aca="false">(S85/$D85)^0.5</f>
        <v>7210.09746990806</v>
      </c>
      <c r="W85" s="32" t="n">
        <f aca="false">(T85/$D85)^0.5</f>
        <v>6109.11790062849</v>
      </c>
      <c r="X85" s="32" t="n">
        <f aca="false">(U85/$D85)^0.5</f>
        <v>6591.62224128519</v>
      </c>
      <c r="Y85" s="32" t="n">
        <f aca="false">2*PI()*J85/V85</f>
        <v>8238.45784596891</v>
      </c>
      <c r="Z85" s="32" t="n">
        <f aca="false">2*PI()*K85/W85</f>
        <v>13543.5904054825</v>
      </c>
      <c r="AA85" s="32" t="n">
        <f aca="false">2*PI()*$I85/X85</f>
        <v>10781.8280123684</v>
      </c>
      <c r="AB85" s="32" t="n">
        <f aca="false">S85-U85</f>
        <v>2.81438659625297E+022</v>
      </c>
      <c r="AC85" s="33" t="n">
        <v>510</v>
      </c>
      <c r="AD85" s="32" t="n">
        <f aca="false">D85/AC85</f>
        <v>6464844221203.57</v>
      </c>
      <c r="AE85" s="32" t="n">
        <f aca="false">(AB85/AD85)^0.5</f>
        <v>65980.0810428583</v>
      </c>
      <c r="AF85" s="32" t="n">
        <f aca="false">(AD85/((4/3)*PI()*E85))^(1/3)</f>
        <v>0.840424496034757</v>
      </c>
      <c r="AG85" s="34" t="n">
        <f aca="false">AA85</f>
        <v>10781.8280123684</v>
      </c>
      <c r="AH85" s="35" t="n">
        <f aca="false">AG85/24</f>
        <v>449.242833848682</v>
      </c>
      <c r="AI85" s="35" t="n">
        <f aca="false">AG85/24/365</f>
        <v>1.23080228451694</v>
      </c>
      <c r="AJ85" s="34" t="n">
        <f aca="false">L85/H85</f>
        <v>10779.135824451</v>
      </c>
      <c r="AK85" s="35" t="n">
        <f aca="false">AJ85/24</f>
        <v>449.130659352126</v>
      </c>
      <c r="AL85" s="35" t="n">
        <f aca="false">AJ85/24/365</f>
        <v>1.23049495712911</v>
      </c>
      <c r="AM85" s="34" t="n">
        <f aca="false">((4*PI()^2/(6.67384*10^(-11)))/($D$69)*(I85*1000)^3)^0.5/3600</f>
        <v>10780.7915133785</v>
      </c>
      <c r="AN85" s="35" t="n">
        <f aca="false">AM85/24</f>
        <v>449.19964639077</v>
      </c>
      <c r="AO85" s="35" t="n">
        <f aca="false">AN85/365</f>
        <v>1.23068396271444</v>
      </c>
    </row>
    <row r="86" customFormat="false" ht="15.2" hidden="false" customHeight="false" outlineLevel="0" collapsed="false">
      <c r="A86" s="1" t="n">
        <v>17</v>
      </c>
      <c r="C86" s="1" t="s">
        <v>140</v>
      </c>
      <c r="D86" s="30" t="n">
        <v>6594141105627650</v>
      </c>
      <c r="E86" s="30" t="n">
        <v>2600000000000</v>
      </c>
      <c r="F86" s="30"/>
      <c r="G86" s="30"/>
      <c r="H86" s="36" t="n">
        <v>59870.3</v>
      </c>
      <c r="I86" s="36" t="n">
        <v>137670</v>
      </c>
      <c r="J86" s="36" t="n">
        <v>137505</v>
      </c>
      <c r="K86" s="36" t="n">
        <f aca="false">I86*2-J86</f>
        <v>137835</v>
      </c>
      <c r="L86" s="36" t="n">
        <v>865005.81</v>
      </c>
      <c r="P86" s="22" t="n">
        <f aca="false">Q86*R86</f>
        <v>3.24076618814304E+030</v>
      </c>
      <c r="Q86" s="32" t="n">
        <f aca="false">D86*$N$6^2</f>
        <v>7.68072738621735E+033</v>
      </c>
      <c r="R86" s="32" t="n">
        <f aca="false">$N$5*($D$69+D86)</f>
        <v>0.000421934801898896</v>
      </c>
      <c r="S86" s="32" t="n">
        <f aca="false">$P86/J86</f>
        <v>2.35683516100726E+025</v>
      </c>
      <c r="T86" s="32" t="n">
        <f aca="false">$P86/K86</f>
        <v>2.35119250418474E+025</v>
      </c>
      <c r="U86" s="32" t="n">
        <f aca="false">$P86/I86</f>
        <v>2.35401045118257E+025</v>
      </c>
      <c r="V86" s="32" t="n">
        <f aca="false">(S86/$D86)^0.5</f>
        <v>59784.0711663564</v>
      </c>
      <c r="W86" s="32" t="n">
        <f aca="false">(T86/$D86)^0.5</f>
        <v>59712.4617561262</v>
      </c>
      <c r="X86" s="32" t="n">
        <f aca="false">(U86/$D86)^0.5</f>
        <v>59748.2342767936</v>
      </c>
      <c r="Y86" s="32" t="n">
        <f aca="false">2*PI()*J86/V86</f>
        <v>14.4514981801696</v>
      </c>
      <c r="Z86" s="32" t="n">
        <f aca="false">2*PI()*K86/W86</f>
        <v>14.503552882347</v>
      </c>
      <c r="AA86" s="32" t="n">
        <f aca="false">2*PI()*$I86/X86</f>
        <v>14.4775177326937</v>
      </c>
      <c r="AB86" s="32" t="n">
        <f aca="false">S86-U86</f>
        <v>2.82470982469824E+022</v>
      </c>
      <c r="AC86" s="33" t="n">
        <v>850</v>
      </c>
      <c r="AD86" s="32" t="n">
        <f aca="false">D86/AC86</f>
        <v>7757813065444.29</v>
      </c>
      <c r="AE86" s="32" t="n">
        <f aca="false">(AB86/AD86)^0.5</f>
        <v>60341.6616025433</v>
      </c>
      <c r="AF86" s="32" t="n">
        <f aca="false">(AD86/((4/3)*PI()*E86))^(1/3)</f>
        <v>0.893084292462312</v>
      </c>
      <c r="AG86" s="34" t="n">
        <f aca="false">AA86</f>
        <v>14.4775177326937</v>
      </c>
      <c r="AH86" s="35" t="n">
        <f aca="false">AG86/24</f>
        <v>0.603229905528902</v>
      </c>
      <c r="AI86" s="35" t="n">
        <f aca="false">AG86/24/365</f>
        <v>0.00165268467268192</v>
      </c>
      <c r="AJ86" s="34" t="n">
        <f aca="false">L86/H86</f>
        <v>14.4479952497315</v>
      </c>
      <c r="AK86" s="35" t="n">
        <f aca="false">AJ86/24</f>
        <v>0.601999802072146</v>
      </c>
      <c r="AL86" s="35" t="n">
        <f aca="false">AJ86/24/365</f>
        <v>0.00164931452622506</v>
      </c>
      <c r="AM86" s="34" t="n">
        <f aca="false">((4*PI()^2/(6.67384*10^(-11)))/($D$69)*(I86*1000)^3)^0.5/3600</f>
        <v>14.4761259527435</v>
      </c>
      <c r="AN86" s="35" t="n">
        <f aca="false">AM86/24</f>
        <v>0.603171914697647</v>
      </c>
      <c r="AO86" s="35" t="n">
        <f aca="false">AN86/365</f>
        <v>0.00165252579369218</v>
      </c>
    </row>
    <row r="87" customFormat="false" ht="15.2" hidden="false" customHeight="false" outlineLevel="0" collapsed="false">
      <c r="A87" s="1" t="n">
        <v>18</v>
      </c>
      <c r="C87" s="1" t="s">
        <v>141</v>
      </c>
      <c r="D87" s="30" t="n">
        <v>1.60956989714639E+017</v>
      </c>
      <c r="E87" s="30" t="n">
        <v>2600000000000</v>
      </c>
      <c r="F87" s="30"/>
      <c r="G87" s="30"/>
      <c r="H87" s="36" t="n">
        <v>59526.2</v>
      </c>
      <c r="I87" s="36" t="n">
        <v>139380</v>
      </c>
      <c r="J87" s="36" t="n">
        <v>139687</v>
      </c>
      <c r="K87" s="36" t="n">
        <f aca="false">I87*2-J87</f>
        <v>139073</v>
      </c>
      <c r="L87" s="36" t="n">
        <v>875749.31</v>
      </c>
      <c r="P87" s="22" t="n">
        <f aca="false">Q87*R87</f>
        <v>7.91041565229774E+031</v>
      </c>
      <c r="Q87" s="32" t="n">
        <f aca="false">D87*$N$6^2</f>
        <v>1.87479573018124E+035</v>
      </c>
      <c r="R87" s="32" t="n">
        <f aca="false">$N$5*($D$69+D87)</f>
        <v>0.000421934802013499</v>
      </c>
      <c r="S87" s="32" t="n">
        <f aca="false">$P87/J87</f>
        <v>5.66295764981547E+026</v>
      </c>
      <c r="T87" s="32" t="n">
        <f aca="false">$P87/K87</f>
        <v>5.68795931079199E+026</v>
      </c>
      <c r="U87" s="32" t="n">
        <f aca="false">$P87/I87</f>
        <v>5.67543094582992E+026</v>
      </c>
      <c r="V87" s="32" t="n">
        <f aca="false">(S87/$D87)^0.5</f>
        <v>59315.300691673</v>
      </c>
      <c r="W87" s="32" t="n">
        <f aca="false">(T87/$D87)^0.5</f>
        <v>59446.0934604559</v>
      </c>
      <c r="X87" s="32" t="n">
        <f aca="false">(U87/$D87)^0.5</f>
        <v>59380.5890438854</v>
      </c>
      <c r="Y87" s="32" t="n">
        <f aca="false">2*PI()*J87/V87</f>
        <v>14.7968449248241</v>
      </c>
      <c r="Z87" s="32" t="n">
        <f aca="false">2*PI()*K87/W87</f>
        <v>14.6993919929602</v>
      </c>
      <c r="AA87" s="32" t="n">
        <f aca="false">2*PI()*$I87/X87</f>
        <v>14.7480916275092</v>
      </c>
      <c r="AB87" s="32" t="n">
        <f aca="false">S87-U87</f>
        <v>-1.2473296014445E+024</v>
      </c>
      <c r="AC87" s="33" t="n">
        <v>0</v>
      </c>
      <c r="AD87" s="32" t="e">
        <f aca="false">D87/AC87</f>
        <v>#DIV/0!</v>
      </c>
      <c r="AE87" s="32" t="e">
        <f aca="false">(AB87/AD87)^0.5</f>
        <v>#DIV/0!</v>
      </c>
      <c r="AF87" s="32" t="e">
        <f aca="false">(AD87/((4/3)*PI()*E87))^(1/3)</f>
        <v>#DIV/0!</v>
      </c>
      <c r="AG87" s="34" t="n">
        <f aca="false">AA87</f>
        <v>14.7480916275092</v>
      </c>
      <c r="AH87" s="35" t="n">
        <f aca="false">AG87/24</f>
        <v>0.614503817812883</v>
      </c>
      <c r="AI87" s="35" t="n">
        <f aca="false">AG87/24/365</f>
        <v>0.00168357210359694</v>
      </c>
      <c r="AJ87" s="34" t="n">
        <f aca="false">L87/H87</f>
        <v>14.7119975741774</v>
      </c>
      <c r="AK87" s="35" t="n">
        <f aca="false">AJ87/24</f>
        <v>0.612999898924059</v>
      </c>
      <c r="AL87" s="35" t="n">
        <f aca="false">AJ87/24/365</f>
        <v>0.00167945177787414</v>
      </c>
      <c r="AM87" s="34" t="n">
        <f aca="false">((4*PI()^2/(6.67384*10^(-11)))/($D$69)*(I87*1000)^3)^0.5/3600</f>
        <v>14.7466738382435</v>
      </c>
      <c r="AN87" s="35" t="n">
        <f aca="false">AM87/24</f>
        <v>0.614444743260145</v>
      </c>
      <c r="AO87" s="35" t="n">
        <f aca="false">AN87/365</f>
        <v>0.00168341025550725</v>
      </c>
    </row>
    <row r="88" customFormat="false" ht="15.2" hidden="false" customHeight="false" outlineLevel="0" collapsed="false">
      <c r="A88" s="1" t="n">
        <v>19</v>
      </c>
      <c r="C88" s="1" t="s">
        <v>142</v>
      </c>
      <c r="D88" s="30" t="n">
        <v>1.38476963218181E+017</v>
      </c>
      <c r="E88" s="30" t="n">
        <v>2600000000000</v>
      </c>
      <c r="F88" s="30"/>
      <c r="G88" s="30"/>
      <c r="H88" s="36" t="n">
        <v>58985.8</v>
      </c>
      <c r="I88" s="36" t="n">
        <v>141720</v>
      </c>
      <c r="J88" s="36" t="n">
        <v>141125</v>
      </c>
      <c r="K88" s="36" t="n">
        <f aca="false">I88*2-J88</f>
        <v>142315</v>
      </c>
      <c r="L88" s="36" t="n">
        <v>890449.09</v>
      </c>
      <c r="P88" s="22" t="n">
        <f aca="false">Q88*R88</f>
        <v>6.80560899667969E+031</v>
      </c>
      <c r="Q88" s="32" t="n">
        <f aca="false">D88*$N$6^2</f>
        <v>1.61295275110565E+035</v>
      </c>
      <c r="R88" s="32" t="n">
        <f aca="false">$N$5*($D$69+D88)</f>
        <v>0.000421934801996809</v>
      </c>
      <c r="S88" s="32" t="n">
        <f aca="false">$P88/J88</f>
        <v>4.82239787187224E+026</v>
      </c>
      <c r="T88" s="32" t="n">
        <f aca="false">$P88/K88</f>
        <v>4.78207426952865E+026</v>
      </c>
      <c r="U88" s="32" t="n">
        <f aca="false">$P88/I88</f>
        <v>4.80215142300289E+026</v>
      </c>
      <c r="V88" s="32" t="n">
        <f aca="false">(S88/$D88)^0.5</f>
        <v>59012.3288680266</v>
      </c>
      <c r="W88" s="32" t="n">
        <f aca="false">(T88/$D88)^0.5</f>
        <v>58765.0882808977</v>
      </c>
      <c r="X88" s="32" t="n">
        <f aca="false">(U88/$D88)^0.5</f>
        <v>58888.3193163666</v>
      </c>
      <c r="Y88" s="32" t="n">
        <f aca="false">2*PI()*J88/V88</f>
        <v>15.0259198964803</v>
      </c>
      <c r="Z88" s="32" t="n">
        <f aca="false">2*PI()*K88/W88</f>
        <v>15.2163732438726</v>
      </c>
      <c r="AA88" s="32" t="n">
        <f aca="false">2*PI()*$I88/X88</f>
        <v>15.1210466196139</v>
      </c>
      <c r="AB88" s="32" t="n">
        <f aca="false">S88-U88</f>
        <v>2.02464488693476E+024</v>
      </c>
      <c r="AC88" s="33" t="n">
        <v>250</v>
      </c>
      <c r="AD88" s="32" t="n">
        <f aca="false">D88/AC88</f>
        <v>553907852872724</v>
      </c>
      <c r="AE88" s="32" t="n">
        <f aca="false">(AB88/AD88)^0.5</f>
        <v>60458.2635414014</v>
      </c>
      <c r="AF88" s="32" t="n">
        <f aca="false">(AD88/((4/3)*PI()*E88))^(1/3)</f>
        <v>3.7050310761703</v>
      </c>
      <c r="AG88" s="34" t="n">
        <f aca="false">AA88</f>
        <v>15.1210466196139</v>
      </c>
      <c r="AH88" s="35" t="n">
        <f aca="false">AG88/24</f>
        <v>0.63004360915058</v>
      </c>
      <c r="AI88" s="35" t="n">
        <f aca="false">AG88/24/365</f>
        <v>0.00172614687438515</v>
      </c>
      <c r="AJ88" s="34" t="n">
        <f aca="false">L88/H88</f>
        <v>15.0959907299723</v>
      </c>
      <c r="AK88" s="35" t="n">
        <f aca="false">AJ88/24</f>
        <v>0.628999613748846</v>
      </c>
      <c r="AL88" s="35" t="n">
        <f aca="false">AJ88/24/365</f>
        <v>0.00172328661301054</v>
      </c>
      <c r="AM88" s="34" t="n">
        <f aca="false">((4*PI()^2/(6.67384*10^(-11)))/($D$69)*(I88*1000)^3)^0.5/3600</f>
        <v>15.1195929764894</v>
      </c>
      <c r="AN88" s="35" t="n">
        <f aca="false">AM88/24</f>
        <v>0.629983040687059</v>
      </c>
      <c r="AO88" s="35" t="n">
        <f aca="false">AN88/365</f>
        <v>0.0017259809333892</v>
      </c>
    </row>
    <row r="89" customFormat="false" ht="15.2" hidden="false" customHeight="false" outlineLevel="0" collapsed="false">
      <c r="A89" s="1" t="n">
        <v>20</v>
      </c>
      <c r="C89" s="1" t="s">
        <v>143</v>
      </c>
      <c r="D89" s="30" t="n">
        <v>4945605829220740</v>
      </c>
      <c r="E89" s="30" t="n">
        <v>2600000000000</v>
      </c>
      <c r="F89" s="30"/>
      <c r="G89" s="30"/>
      <c r="H89" s="36" t="n">
        <v>60819.4</v>
      </c>
      <c r="I89" s="36" t="n">
        <v>133850</v>
      </c>
      <c r="J89" s="36"/>
      <c r="K89" s="36" t="n">
        <f aca="false">I89*2-J89</f>
        <v>267700</v>
      </c>
      <c r="L89" s="36" t="n">
        <v>839307.89</v>
      </c>
      <c r="P89" s="22" t="n">
        <f aca="false">Q89*R89</f>
        <v>2.43057464110023E+030</v>
      </c>
      <c r="Q89" s="32" t="n">
        <f aca="false">D89*$N$6^2</f>
        <v>5.76054553966301E+033</v>
      </c>
      <c r="R89" s="32" t="n">
        <f aca="false">$N$5*($D$69+D89)</f>
        <v>0.000421934801897672</v>
      </c>
      <c r="S89" s="32" t="e">
        <f aca="false">$P89/J89</f>
        <v>#DIV/0!</v>
      </c>
      <c r="T89" s="32" t="n">
        <f aca="false">$P89/K89</f>
        <v>9.07947195031838E+024</v>
      </c>
      <c r="U89" s="32" t="n">
        <f aca="false">$P89/I89</f>
        <v>1.81589439006368E+025</v>
      </c>
      <c r="V89" s="32" t="e">
        <f aca="false">(S89/$D89)^0.5</f>
        <v>#DIV/0!</v>
      </c>
      <c r="W89" s="32" t="n">
        <f aca="false">(T89/$D89)^0.5</f>
        <v>42847.0124629389</v>
      </c>
      <c r="X89" s="32" t="n">
        <f aca="false">(U89/$D89)^0.5</f>
        <v>60594.8261322572</v>
      </c>
      <c r="Y89" s="32" t="e">
        <f aca="false">2*PI()*J89/V89</f>
        <v>#DIV/0!</v>
      </c>
      <c r="Z89" s="32" t="n">
        <f aca="false">2*PI()*K89/W89</f>
        <v>39.2561490299202</v>
      </c>
      <c r="AA89" s="32" t="n">
        <f aca="false">2*PI()*$I89/X89</f>
        <v>13.8791445911631</v>
      </c>
      <c r="AB89" s="32" t="e">
        <f aca="false">S89-U89</f>
        <v>#DIV/0!</v>
      </c>
      <c r="AC89" s="33" t="n">
        <v>0</v>
      </c>
      <c r="AD89" s="32" t="e">
        <f aca="false">D89/AC89</f>
        <v>#DIV/0!</v>
      </c>
      <c r="AE89" s="32" t="e">
        <f aca="false">(AB89/AD89)^0.5</f>
        <v>#DIV/0!</v>
      </c>
      <c r="AF89" s="32" t="e">
        <f aca="false">(AD89/((4/3)*PI()*E89))^(1/3)</f>
        <v>#DIV/0!</v>
      </c>
      <c r="AG89" s="34" t="n">
        <f aca="false">AA89</f>
        <v>13.8791445911631</v>
      </c>
      <c r="AH89" s="35" t="n">
        <f aca="false">AG89/24</f>
        <v>0.578297691298464</v>
      </c>
      <c r="AI89" s="35" t="n">
        <f aca="false">AG89/24/365</f>
        <v>0.00158437723643415</v>
      </c>
      <c r="AJ89" s="34" t="n">
        <f aca="false">L89/H89</f>
        <v>13.8000027951608</v>
      </c>
      <c r="AK89" s="35" t="n">
        <f aca="false">AJ89/24</f>
        <v>0.575000116465031</v>
      </c>
      <c r="AL89" s="35" t="n">
        <f aca="false">AJ89/24/365</f>
        <v>0.0015753427848357</v>
      </c>
      <c r="AM89" s="34" t="n">
        <f aca="false">((4*PI()^2/(6.67384*10^(-11)))/($D$69)*(I89*1000)^3)^0.5/3600</f>
        <v>13.8778103351246</v>
      </c>
      <c r="AN89" s="35" t="n">
        <f aca="false">AM89/24</f>
        <v>0.578242097296857</v>
      </c>
      <c r="AO89" s="35" t="n">
        <f aca="false">AN89/365</f>
        <v>0.00158422492410098</v>
      </c>
    </row>
    <row r="90" customFormat="false" ht="15.2" hidden="false" customHeight="false" outlineLevel="0" collapsed="false">
      <c r="A90" s="1" t="n">
        <v>21</v>
      </c>
      <c r="C90" s="1" t="s">
        <v>144</v>
      </c>
      <c r="D90" s="30" t="n">
        <v>4945605829220740</v>
      </c>
      <c r="E90" s="30" t="n">
        <v>2600000000000</v>
      </c>
      <c r="F90" s="30"/>
      <c r="G90" s="30"/>
      <c r="H90" s="36" t="n">
        <v>4473.9</v>
      </c>
      <c r="I90" s="36" t="n">
        <v>23140400</v>
      </c>
      <c r="J90" s="36" t="n">
        <v>15418449</v>
      </c>
      <c r="K90" s="36" t="n">
        <f aca="false">I90*2-J90</f>
        <v>30862351</v>
      </c>
      <c r="L90" s="36" t="n">
        <v>141259079.59</v>
      </c>
      <c r="P90" s="22" t="n">
        <f aca="false">Q90*R90</f>
        <v>2.43057464110023E+030</v>
      </c>
      <c r="Q90" s="32" t="n">
        <f aca="false">D90*$N$6^2</f>
        <v>5.76054553966301E+033</v>
      </c>
      <c r="R90" s="32" t="n">
        <f aca="false">$N$5*($D$69+D90)</f>
        <v>0.000421934801897672</v>
      </c>
      <c r="S90" s="32" t="n">
        <f aca="false">$P90/J90</f>
        <v>1.57640670673181E+023</v>
      </c>
      <c r="T90" s="32" t="n">
        <f aca="false">$P90/K90</f>
        <v>7.87553301140354E+022</v>
      </c>
      <c r="U90" s="32" t="n">
        <f aca="false">$P90/I90</f>
        <v>1.05035982139472E+023</v>
      </c>
      <c r="V90" s="32" t="n">
        <f aca="false">(S90/$D90)^0.5</f>
        <v>5645.78567076513</v>
      </c>
      <c r="W90" s="32" t="n">
        <f aca="false">(T90/$D90)^0.5</f>
        <v>3990.52676770955</v>
      </c>
      <c r="X90" s="32" t="n">
        <f aca="false">(U90/$D90)^0.5</f>
        <v>4608.49690891897</v>
      </c>
      <c r="Y90" s="32" t="n">
        <f aca="false">2*PI()*J90/V90</f>
        <v>17159.1657681842</v>
      </c>
      <c r="Z90" s="32" t="n">
        <f aca="false">2*PI()*K90/W90</f>
        <v>48593.5520887435</v>
      </c>
      <c r="AA90" s="32" t="n">
        <f aca="false">2*PI()*$I90/X90</f>
        <v>31549.4236311345</v>
      </c>
      <c r="AB90" s="32" t="n">
        <f aca="false">S90-U90</f>
        <v>5.26046885337089E+022</v>
      </c>
      <c r="AC90" s="33" t="n">
        <v>2</v>
      </c>
      <c r="AD90" s="32" t="n">
        <f aca="false">D90/AC90</f>
        <v>2472802914610370</v>
      </c>
      <c r="AE90" s="32" t="n">
        <f aca="false">(AB90/AD90)^0.5</f>
        <v>4612.29922721873</v>
      </c>
      <c r="AF90" s="32" t="n">
        <f aca="false">(AD90/((4/3)*PI()*E90))^(1/3)</f>
        <v>6.10064633456425</v>
      </c>
      <c r="AG90" s="34" t="n">
        <f aca="false">AA90</f>
        <v>31549.4236311345</v>
      </c>
      <c r="AH90" s="35" t="n">
        <f aca="false">AG90/24</f>
        <v>1314.55931796394</v>
      </c>
      <c r="AI90" s="35" t="n">
        <f aca="false">AG90/24/365</f>
        <v>3.6015323779834</v>
      </c>
      <c r="AJ90" s="34" t="n">
        <f aca="false">L90/H90</f>
        <v>31574.0359842643</v>
      </c>
      <c r="AK90" s="35" t="n">
        <f aca="false">AJ90/24</f>
        <v>1315.58483267768</v>
      </c>
      <c r="AL90" s="35" t="n">
        <f aca="false">AJ90/24/365</f>
        <v>3.60434200733611</v>
      </c>
      <c r="AM90" s="34" t="n">
        <f aca="false">((4*PI()^2/(6.67384*10^(-11)))/($D$69)*(I90*1000)^3)^0.5/3600</f>
        <v>31546.3906625883</v>
      </c>
      <c r="AN90" s="35" t="n">
        <f aca="false">AM90/24</f>
        <v>1314.43294427451</v>
      </c>
      <c r="AO90" s="35" t="n">
        <f aca="false">AN90/365</f>
        <v>3.6011861486973</v>
      </c>
    </row>
    <row r="91" customFormat="false" ht="15.2" hidden="false" customHeight="false" outlineLevel="0" collapsed="false">
      <c r="A91" s="1" t="n">
        <v>22</v>
      </c>
      <c r="C91" s="1" t="s">
        <v>145</v>
      </c>
      <c r="D91" s="30" t="n">
        <v>8242676382034560</v>
      </c>
      <c r="E91" s="30" t="n">
        <v>2600000000000</v>
      </c>
      <c r="F91" s="30"/>
      <c r="G91" s="30"/>
      <c r="H91" s="36" t="n">
        <v>5277.3</v>
      </c>
      <c r="I91" s="36" t="n">
        <v>15024000</v>
      </c>
      <c r="J91" s="36" t="n">
        <v>6908035</v>
      </c>
      <c r="K91" s="36" t="n">
        <f aca="false">I91*2-J91</f>
        <v>23139965</v>
      </c>
      <c r="L91" s="36" t="n">
        <v>87080192.85</v>
      </c>
      <c r="P91" s="22" t="n">
        <f aca="false">Q91*R91</f>
        <v>4.05095773519055E+030</v>
      </c>
      <c r="Q91" s="32" t="n">
        <f aca="false">D91*$N$6^2</f>
        <v>9.60090923277168E+033</v>
      </c>
      <c r="R91" s="32" t="n">
        <f aca="false">$N$5*($D$69+D91)</f>
        <v>0.00042193480190012</v>
      </c>
      <c r="S91" s="32" t="n">
        <f aca="false">$P91/J91</f>
        <v>5.86412450890962E+023</v>
      </c>
      <c r="T91" s="32" t="n">
        <f aca="false">$P91/K91</f>
        <v>1.75063261123798E+023</v>
      </c>
      <c r="U91" s="32" t="n">
        <f aca="false">$P91/I91</f>
        <v>2.69632437113322E+023</v>
      </c>
      <c r="V91" s="32" t="n">
        <f aca="false">(S91/$D91)^0.5</f>
        <v>8434.65778331557</v>
      </c>
      <c r="W91" s="32" t="n">
        <f aca="false">(T91/$D91)^0.5</f>
        <v>4608.54022547871</v>
      </c>
      <c r="X91" s="32" t="n">
        <f aca="false">(U91/$D91)^0.5</f>
        <v>5719.41939767567</v>
      </c>
      <c r="Y91" s="32" t="n">
        <f aca="false">2*PI()*J91/V91</f>
        <v>5145.96621801774</v>
      </c>
      <c r="Z91" s="32" t="n">
        <f aca="false">2*PI()*K91/W91</f>
        <v>31548.5340222993</v>
      </c>
      <c r="AA91" s="32" t="n">
        <f aca="false">2*PI()*$I91/X91</f>
        <v>16504.9228761627</v>
      </c>
      <c r="AB91" s="32" t="n">
        <f aca="false">S91-U91</f>
        <v>3.1678001377764E+023</v>
      </c>
      <c r="AC91" s="33" t="n">
        <v>0.9</v>
      </c>
      <c r="AD91" s="32" t="n">
        <f aca="false">D91/AC91</f>
        <v>9158529313371730</v>
      </c>
      <c r="AE91" s="32" t="n">
        <f aca="false">(AB91/AD91)^0.5</f>
        <v>5881.20092392901</v>
      </c>
      <c r="AF91" s="32" t="n">
        <f aca="false">(AD91/((4/3)*PI()*E91))^(1/3)</f>
        <v>9.43889730144472</v>
      </c>
      <c r="AG91" s="34" t="n">
        <f aca="false">AA91</f>
        <v>16504.9228761627</v>
      </c>
      <c r="AH91" s="35" t="n">
        <f aca="false">AG91/24</f>
        <v>687.705119840114</v>
      </c>
      <c r="AI91" s="35" t="n">
        <f aca="false">AG91/24/365</f>
        <v>1.88412361600031</v>
      </c>
      <c r="AJ91" s="34" t="n">
        <f aca="false">L91/H91</f>
        <v>16500.8987266216</v>
      </c>
      <c r="AK91" s="35" t="n">
        <f aca="false">AJ91/24</f>
        <v>687.537446942565</v>
      </c>
      <c r="AL91" s="35" t="n">
        <f aca="false">AJ91/24/365</f>
        <v>1.88366423819881</v>
      </c>
      <c r="AM91" s="34" t="n">
        <f aca="false">((4*PI()^2/(6.67384*10^(-11)))/($D$69)*(I91*1000)^3)^0.5/3600</f>
        <v>16503.3361939141</v>
      </c>
      <c r="AN91" s="35" t="n">
        <f aca="false">AM91/24</f>
        <v>687.639008079754</v>
      </c>
      <c r="AO91" s="35" t="n">
        <f aca="false">AN91/365</f>
        <v>1.88394248788974</v>
      </c>
    </row>
    <row r="92" customFormat="false" ht="15.2" hidden="false" customHeight="false" outlineLevel="0" collapsed="false">
      <c r="A92" s="1" t="n">
        <v>23</v>
      </c>
      <c r="C92" s="1" t="s">
        <v>146</v>
      </c>
      <c r="D92" s="30" t="n">
        <v>2697603179574950</v>
      </c>
      <c r="E92" s="30" t="n">
        <v>2600000000000</v>
      </c>
      <c r="F92" s="30"/>
      <c r="G92" s="30"/>
      <c r="H92" s="36" t="n">
        <v>4778.4</v>
      </c>
      <c r="I92" s="36" t="n">
        <v>18263200</v>
      </c>
      <c r="J92" s="36" t="n">
        <v>8567267</v>
      </c>
      <c r="K92" s="36" t="n">
        <f aca="false">I92*2-J92</f>
        <v>27959133</v>
      </c>
      <c r="L92" s="36" t="n">
        <v>106178340.27</v>
      </c>
      <c r="P92" s="22" t="n">
        <f aca="false">Q92*R92</f>
        <v>1.32576798604943E+030</v>
      </c>
      <c r="Q92" s="32" t="n">
        <f aca="false">D92*$N$6^2</f>
        <v>3.1421157489071E+033</v>
      </c>
      <c r="R92" s="32" t="n">
        <f aca="false">$N$5*($D$69+D92)</f>
        <v>0.000421934801896003</v>
      </c>
      <c r="S92" s="32" t="n">
        <f aca="false">$P92/J92</f>
        <v>1.54748064470201E+023</v>
      </c>
      <c r="T92" s="32" t="n">
        <f aca="false">$P92/K92</f>
        <v>4.74180650039981E+022</v>
      </c>
      <c r="U92" s="32" t="n">
        <f aca="false">$P92/I92</f>
        <v>7.25923160261853E+022</v>
      </c>
      <c r="V92" s="32" t="n">
        <f aca="false">(S92/$D92)^0.5</f>
        <v>7573.96999782522</v>
      </c>
      <c r="W92" s="32" t="n">
        <f aca="false">(T92/$D92)^0.5</f>
        <v>4192.59470419126</v>
      </c>
      <c r="X92" s="32" t="n">
        <f aca="false">(U92/$D92)^0.5</f>
        <v>5187.47831049368</v>
      </c>
      <c r="Y92" s="32" t="n">
        <f aca="false">2*PI()*J92/V92</f>
        <v>7107.20086725206</v>
      </c>
      <c r="Z92" s="32" t="n">
        <f aca="false">2*PI()*K92/W92</f>
        <v>41900.6429339481</v>
      </c>
      <c r="AA92" s="32" t="n">
        <f aca="false">2*PI()*$I92/X92</f>
        <v>22120.7806633049</v>
      </c>
      <c r="AB92" s="32" t="n">
        <f aca="false">S92-U92</f>
        <v>8.21557484440159E+022</v>
      </c>
      <c r="AC92" s="33" t="n">
        <v>0.9</v>
      </c>
      <c r="AD92" s="32" t="n">
        <f aca="false">D92/AC92</f>
        <v>2997336866194390</v>
      </c>
      <c r="AE92" s="32" t="n">
        <f aca="false">(AB92/AD92)^0.5</f>
        <v>5235.41605562564</v>
      </c>
      <c r="AF92" s="32" t="n">
        <f aca="false">(AD92/((4/3)*PI()*E92))^(1/3)</f>
        <v>6.50465897978389</v>
      </c>
      <c r="AG92" s="34" t="n">
        <f aca="false">AA92</f>
        <v>22120.7806633049</v>
      </c>
      <c r="AH92" s="35" t="n">
        <f aca="false">AG92/24</f>
        <v>921.699194304371</v>
      </c>
      <c r="AI92" s="35" t="n">
        <f aca="false">AG92/24/365</f>
        <v>2.52520327206677</v>
      </c>
      <c r="AJ92" s="34" t="n">
        <f aca="false">L92/H92</f>
        <v>22220.4797149674</v>
      </c>
      <c r="AK92" s="35" t="n">
        <f aca="false">AJ92/24</f>
        <v>925.853321456973</v>
      </c>
      <c r="AL92" s="35" t="n">
        <f aca="false">AJ92/24/365</f>
        <v>2.53658444234787</v>
      </c>
      <c r="AM92" s="34" t="n">
        <f aca="false">((4*PI()^2/(6.67384*10^(-11)))/($D$69)*(I92*1000)^3)^0.5/3600</f>
        <v>22118.6541067588</v>
      </c>
      <c r="AN92" s="35" t="n">
        <f aca="false">AM92/24</f>
        <v>921.610587781615</v>
      </c>
      <c r="AO92" s="35" t="n">
        <f aca="false">AN92/365</f>
        <v>2.52496051447018</v>
      </c>
    </row>
    <row r="93" customFormat="false" ht="15.2" hidden="false" customHeight="false" outlineLevel="0" collapsed="false">
      <c r="A93" s="1" t="n">
        <v>24</v>
      </c>
      <c r="C93" s="1" t="s">
        <v>147</v>
      </c>
      <c r="D93" s="30" t="n">
        <v>1198934746477750</v>
      </c>
      <c r="E93" s="30" t="n">
        <v>2600000000000</v>
      </c>
      <c r="F93" s="30"/>
      <c r="G93" s="30"/>
      <c r="H93" s="36" t="n">
        <v>6230.4</v>
      </c>
      <c r="I93" s="36" t="n">
        <v>11367400</v>
      </c>
      <c r="J93" s="36" t="n">
        <v>6161131</v>
      </c>
      <c r="K93" s="36" t="n">
        <f aca="false">I93*2-J93</f>
        <v>16573669</v>
      </c>
      <c r="L93" s="36" t="n">
        <v>67516066.88</v>
      </c>
      <c r="P93" s="22" t="n">
        <f aca="false">Q93*R93</f>
        <v>5.89230216020411E+029</v>
      </c>
      <c r="Q93" s="32" t="n">
        <f aca="false">D93*$N$6^2</f>
        <v>1.39649588840315E+033</v>
      </c>
      <c r="R93" s="32" t="n">
        <f aca="false">$N$5*($D$69+D93)</f>
        <v>0.00042193480189489</v>
      </c>
      <c r="S93" s="32" t="n">
        <f aca="false">$P93/J93</f>
        <v>9.56366965773672E+022</v>
      </c>
      <c r="T93" s="32" t="n">
        <f aca="false">$P93/K93</f>
        <v>3.55521891996522E+022</v>
      </c>
      <c r="U93" s="32" t="n">
        <f aca="false">$P93/I93</f>
        <v>5.18350912275816E+022</v>
      </c>
      <c r="V93" s="32" t="n">
        <f aca="false">(S93/$D93)^0.5</f>
        <v>8931.29655491839</v>
      </c>
      <c r="W93" s="32" t="n">
        <f aca="false">(T93/$D93)^0.5</f>
        <v>5445.47038982525</v>
      </c>
      <c r="X93" s="32" t="n">
        <f aca="false">(U93/$D93)^0.5</f>
        <v>6575.27861932719</v>
      </c>
      <c r="Y93" s="32" t="n">
        <f aca="false">2*PI()*J93/V93</f>
        <v>4334.36820026881</v>
      </c>
      <c r="Z93" s="32" t="n">
        <f aca="false">2*PI()*K93/W93</f>
        <v>19123.3127888149</v>
      </c>
      <c r="AA93" s="32" t="n">
        <f aca="false">2*PI()*$I93/X93</f>
        <v>10862.4264910833</v>
      </c>
      <c r="AB93" s="32" t="n">
        <f aca="false">S93-U93</f>
        <v>4.38016053497856E+022</v>
      </c>
      <c r="AC93" s="33" t="n">
        <v>1.2</v>
      </c>
      <c r="AD93" s="32" t="n">
        <f aca="false">D93/AC93</f>
        <v>999112288731458</v>
      </c>
      <c r="AE93" s="32" t="n">
        <f aca="false">(AB93/AD93)^0.5</f>
        <v>6621.21764301243</v>
      </c>
      <c r="AF93" s="32" t="n">
        <f aca="false">(AD93/((4/3)*PI()*E93))^(1/3)</f>
        <v>4.51007863943925</v>
      </c>
      <c r="AG93" s="34" t="n">
        <f aca="false">AA93</f>
        <v>10862.4264910833</v>
      </c>
      <c r="AH93" s="35" t="n">
        <f aca="false">AG93/24</f>
        <v>452.601103795137</v>
      </c>
      <c r="AI93" s="35" t="n">
        <f aca="false">AG93/24/365</f>
        <v>1.24000302409627</v>
      </c>
      <c r="AJ93" s="34" t="n">
        <f aca="false">L93/H93</f>
        <v>10836.554134566</v>
      </c>
      <c r="AK93" s="35" t="n">
        <f aca="false">AJ93/24</f>
        <v>451.52308894025</v>
      </c>
      <c r="AL93" s="35" t="n">
        <f aca="false">AJ93/24/365</f>
        <v>1.23704955874041</v>
      </c>
      <c r="AM93" s="34" t="n">
        <f aca="false">((4*PI()^2/(6.67384*10^(-11)))/($D$69)*(I93*1000)^3)^0.5/3600</f>
        <v>10861.3822438287</v>
      </c>
      <c r="AN93" s="35" t="n">
        <f aca="false">AM93/24</f>
        <v>452.55759349286</v>
      </c>
      <c r="AO93" s="35" t="n">
        <f aca="false">AN93/365</f>
        <v>1.23988381778866</v>
      </c>
    </row>
    <row r="94" customFormat="false" ht="15.2" hidden="false" customHeight="false" outlineLevel="0" collapsed="false">
      <c r="A94" s="1" t="n">
        <v>25</v>
      </c>
      <c r="C94" s="1" t="s">
        <v>148</v>
      </c>
      <c r="D94" s="30" t="n">
        <v>209813580633607</v>
      </c>
      <c r="E94" s="30" t="n">
        <v>2600000000000</v>
      </c>
      <c r="F94" s="30"/>
      <c r="G94" s="30"/>
      <c r="H94" s="36" t="n">
        <v>4999</v>
      </c>
      <c r="I94" s="36" t="n">
        <v>19476700</v>
      </c>
      <c r="J94" s="36" t="n">
        <v>17258304</v>
      </c>
      <c r="K94" s="36" t="n">
        <f aca="false">I94*2-J94</f>
        <v>21695096</v>
      </c>
      <c r="L94" s="36" t="n">
        <v>121977843.1</v>
      </c>
      <c r="P94" s="22" t="n">
        <f aca="false">Q94*R94</f>
        <v>1.03115287803393E+029</v>
      </c>
      <c r="Q94" s="32" t="n">
        <f aca="false">D94*$N$6^2</f>
        <v>2.44386780470552E+032</v>
      </c>
      <c r="R94" s="32" t="n">
        <f aca="false">$N$5*($D$69+D94)</f>
        <v>0.000421934801894156</v>
      </c>
      <c r="S94" s="32" t="n">
        <f aca="false">$P94/J94</f>
        <v>5.97482161650373E+021</v>
      </c>
      <c r="T94" s="32" t="n">
        <f aca="false">$P94/K94</f>
        <v>4.75293069933375E+021</v>
      </c>
      <c r="U94" s="32" t="n">
        <f aca="false">$P94/I94</f>
        <v>5.29428947426375E+021</v>
      </c>
      <c r="V94" s="32" t="n">
        <f aca="false">(S94/$D94)^0.5</f>
        <v>5336.36680644282</v>
      </c>
      <c r="W94" s="32" t="n">
        <f aca="false">(T94/$D94)^0.5</f>
        <v>4759.52862725077</v>
      </c>
      <c r="X94" s="32" t="n">
        <f aca="false">(U94/$D94)^0.5</f>
        <v>5023.27603711516</v>
      </c>
      <c r="Y94" s="32" t="n">
        <f aca="false">2*PI()*J94/V94</f>
        <v>20320.4026358754</v>
      </c>
      <c r="Z94" s="32" t="n">
        <f aca="false">2*PI()*K94/W94</f>
        <v>28640.2959411948</v>
      </c>
      <c r="AA94" s="32" t="n">
        <f aca="false">2*PI()*$I94/X94</f>
        <v>24361.7341289141</v>
      </c>
      <c r="AB94" s="32" t="n">
        <f aca="false">S94-U94</f>
        <v>6.8053214223998E+020</v>
      </c>
      <c r="AC94" s="33" t="n">
        <v>8</v>
      </c>
      <c r="AD94" s="32" t="n">
        <f aca="false">D94/AC94</f>
        <v>26226697579200.9</v>
      </c>
      <c r="AE94" s="32" t="n">
        <f aca="false">(AB94/AD94)^0.5</f>
        <v>5093.92465421257</v>
      </c>
      <c r="AF94" s="32" t="n">
        <f aca="false">(AD94/((4/3)*PI()*E94))^(1/3)</f>
        <v>1.34037777168255</v>
      </c>
      <c r="AG94" s="34" t="n">
        <f aca="false">AA94</f>
        <v>24361.7341289141</v>
      </c>
      <c r="AH94" s="35" t="n">
        <f aca="false">AG94/24</f>
        <v>1015.07225537142</v>
      </c>
      <c r="AI94" s="35" t="n">
        <f aca="false">AG94/24/365</f>
        <v>2.78101987772992</v>
      </c>
      <c r="AJ94" s="34" t="n">
        <f aca="false">L94/H94</f>
        <v>24400.4487097419</v>
      </c>
      <c r="AK94" s="35" t="n">
        <f aca="false">AJ94/24</f>
        <v>1016.68536290591</v>
      </c>
      <c r="AL94" s="35" t="n">
        <f aca="false">AJ94/24/365</f>
        <v>2.78543935042716</v>
      </c>
      <c r="AM94" s="34" t="n">
        <f aca="false">((4*PI()^2/(6.67384*10^(-11)))/($D$69)*(I94*1000)^3)^0.5/3600</f>
        <v>24359.3921407557</v>
      </c>
      <c r="AN94" s="35" t="n">
        <f aca="false">AM94/24</f>
        <v>1014.97467253149</v>
      </c>
      <c r="AO94" s="35" t="n">
        <f aca="false">AN94/365</f>
        <v>2.78075252748353</v>
      </c>
    </row>
    <row r="95" customFormat="false" ht="15.2" hidden="false" customHeight="false" outlineLevel="0" collapsed="false">
      <c r="A95" s="1" t="n">
        <v>26</v>
      </c>
      <c r="C95" s="1" t="s">
        <v>149</v>
      </c>
      <c r="D95" s="30" t="n">
        <v>209813580633607</v>
      </c>
      <c r="E95" s="30" t="n">
        <v>2600000000000</v>
      </c>
      <c r="F95" s="30"/>
      <c r="G95" s="30"/>
      <c r="H95" s="36" t="n">
        <v>5074.8</v>
      </c>
      <c r="I95" s="36" t="n">
        <v>18667900</v>
      </c>
      <c r="J95" s="36" t="n">
        <v>14839114</v>
      </c>
      <c r="K95" s="36" t="n">
        <f aca="false">I95*2-J95</f>
        <v>22496686</v>
      </c>
      <c r="L95" s="36" t="n">
        <v>116050449.86</v>
      </c>
      <c r="P95" s="22" t="n">
        <f aca="false">Q95*R95</f>
        <v>1.03115287803393E+029</v>
      </c>
      <c r="Q95" s="32" t="n">
        <f aca="false">D95*$N$6^2</f>
        <v>2.44386780470552E+032</v>
      </c>
      <c r="R95" s="32" t="n">
        <f aca="false">$N$5*($D$69+D95)</f>
        <v>0.000421934801894156</v>
      </c>
      <c r="S95" s="32" t="n">
        <f aca="false">$P95/J95</f>
        <v>6.94888440127846E+021</v>
      </c>
      <c r="T95" s="32" t="n">
        <f aca="false">$P95/K95</f>
        <v>4.58357679008334E+021</v>
      </c>
      <c r="U95" s="32" t="n">
        <f aca="false">$P95/I95</f>
        <v>5.523668318525E+021</v>
      </c>
      <c r="V95" s="32" t="n">
        <f aca="false">(S95/$D95)^0.5</f>
        <v>5754.93928025103</v>
      </c>
      <c r="W95" s="32" t="n">
        <f aca="false">(T95/$D95)^0.5</f>
        <v>4673.96502323106</v>
      </c>
      <c r="X95" s="32" t="n">
        <f aca="false">(U95/$D95)^0.5</f>
        <v>5130.94073701797</v>
      </c>
      <c r="Y95" s="32" t="n">
        <f aca="false">2*PI()*J95/V95</f>
        <v>16201.1966618518</v>
      </c>
      <c r="Z95" s="32" t="n">
        <f aca="false">2*PI()*K95/W95</f>
        <v>30242.1704554645</v>
      </c>
      <c r="AA95" s="32" t="n">
        <f aca="false">2*PI()*$I95/X95</f>
        <v>22860.1110415606</v>
      </c>
      <c r="AB95" s="32" t="n">
        <f aca="false">S95-U95</f>
        <v>1.42521608275346E+021</v>
      </c>
      <c r="AC95" s="33" t="n">
        <v>4</v>
      </c>
      <c r="AD95" s="32" t="n">
        <f aca="false">D95/AC95</f>
        <v>52453395158401.8</v>
      </c>
      <c r="AE95" s="32" t="n">
        <f aca="false">(AB95/AD95)^0.5</f>
        <v>5212.58986400644</v>
      </c>
      <c r="AF95" s="32" t="n">
        <f aca="false">(AD95/((4/3)*PI()*E95))^(1/3)</f>
        <v>1.68877016935403</v>
      </c>
      <c r="AG95" s="34" t="n">
        <f aca="false">AA95</f>
        <v>22860.1110415606</v>
      </c>
      <c r="AH95" s="35" t="n">
        <f aca="false">AG95/24</f>
        <v>952.504626731693</v>
      </c>
      <c r="AI95" s="35" t="n">
        <f aca="false">AG95/24/365</f>
        <v>2.60960171707313</v>
      </c>
      <c r="AJ95" s="34" t="n">
        <f aca="false">L95/H95</f>
        <v>22867.9849176322</v>
      </c>
      <c r="AK95" s="35" t="n">
        <f aca="false">AJ95/24</f>
        <v>952.832704901343</v>
      </c>
      <c r="AL95" s="35" t="n">
        <f aca="false">AJ95/24/365</f>
        <v>2.61050056137354</v>
      </c>
      <c r="AM95" s="34" t="n">
        <f aca="false">((4*PI()^2/(6.67384*10^(-11)))/($D$69)*(I95*1000)^3)^0.5/3600</f>
        <v>22857.9134102642</v>
      </c>
      <c r="AN95" s="35" t="n">
        <f aca="false">AM95/24</f>
        <v>952.413058761008</v>
      </c>
      <c r="AO95" s="35" t="n">
        <f aca="false">AN95/365</f>
        <v>2.60935084592057</v>
      </c>
    </row>
    <row r="96" customFormat="false" ht="15.2" hidden="false" customHeight="false" outlineLevel="0" collapsed="false">
      <c r="A96" s="1" t="n">
        <v>27</v>
      </c>
      <c r="C96" s="1" t="s">
        <v>150</v>
      </c>
      <c r="D96" s="30" t="n">
        <v>20981358063360700</v>
      </c>
      <c r="E96" s="30" t="n">
        <v>2600000000000</v>
      </c>
      <c r="F96" s="30"/>
      <c r="G96" s="30"/>
      <c r="H96" s="36" t="n">
        <v>5143.8</v>
      </c>
      <c r="I96" s="36" t="n">
        <v>16401100</v>
      </c>
      <c r="J96" s="36" t="n">
        <v>8466248</v>
      </c>
      <c r="K96" s="36" t="n">
        <f aca="false">I96*2-J96</f>
        <v>24335952</v>
      </c>
      <c r="L96" s="36" t="n">
        <v>96726713.37</v>
      </c>
      <c r="P96" s="22" t="n">
        <f aca="false">Q96*R96</f>
        <v>1.03115287807162E+031</v>
      </c>
      <c r="Q96" s="32" t="n">
        <f aca="false">D96*$N$6^2</f>
        <v>2.44386780470552E+034</v>
      </c>
      <c r="R96" s="32" t="n">
        <f aca="false">$N$5*($D$69+D96)</f>
        <v>0.000421934801909577</v>
      </c>
      <c r="S96" s="32" t="n">
        <f aca="false">$P96/J96</f>
        <v>1.21795732663586E+024</v>
      </c>
      <c r="T96" s="32" t="n">
        <f aca="false">$P96/K96</f>
        <v>4.23715857950253E+023</v>
      </c>
      <c r="U96" s="32" t="n">
        <f aca="false">$P96/I96</f>
        <v>6.28709585376357E+023</v>
      </c>
      <c r="V96" s="32" t="n">
        <f aca="false">(S96/$D96)^0.5</f>
        <v>7619.02218985816</v>
      </c>
      <c r="W96" s="32" t="n">
        <f aca="false">(T96/$D96)^0.5</f>
        <v>4493.87058479204</v>
      </c>
      <c r="X96" s="32" t="n">
        <f aca="false">(U96/$D96)^0.5</f>
        <v>5474.04348610423</v>
      </c>
      <c r="Y96" s="32" t="n">
        <f aca="false">2*PI()*J96/V96</f>
        <v>6981.86771412053</v>
      </c>
      <c r="Z96" s="32" t="n">
        <f aca="false">2*PI()*K96/W96</f>
        <v>34025.7453252192</v>
      </c>
      <c r="AA96" s="32" t="n">
        <f aca="false">2*PI()*$I96/X96</f>
        <v>18825.4168610784</v>
      </c>
      <c r="AB96" s="32" t="n">
        <f aca="false">S96-U96</f>
        <v>5.892477412595E+023</v>
      </c>
      <c r="AC96" s="33" t="n">
        <v>1.1</v>
      </c>
      <c r="AD96" s="32" t="n">
        <f aca="false">D96/AC96</f>
        <v>19073961875782500</v>
      </c>
      <c r="AE96" s="32" t="n">
        <f aca="false">(AB96/AD96)^0.5</f>
        <v>5558.12753955592</v>
      </c>
      <c r="AF96" s="32" t="n">
        <f aca="false">(AD96/((4/3)*PI()*E96))^(1/3)</f>
        <v>12.0538648467796</v>
      </c>
      <c r="AG96" s="34" t="n">
        <f aca="false">AA96</f>
        <v>18825.4168610784</v>
      </c>
      <c r="AH96" s="35" t="n">
        <f aca="false">AG96/24</f>
        <v>784.392369211601</v>
      </c>
      <c r="AI96" s="35" t="n">
        <f aca="false">AG96/24/365</f>
        <v>2.14902018962082</v>
      </c>
      <c r="AJ96" s="34" t="n">
        <f aca="false">L96/H96</f>
        <v>18804.5245479995</v>
      </c>
      <c r="AK96" s="35" t="n">
        <f aca="false">AJ96/24</f>
        <v>783.521856166647</v>
      </c>
      <c r="AL96" s="35" t="n">
        <f aca="false">AJ96/24/365</f>
        <v>2.14663522237438</v>
      </c>
      <c r="AM96" s="34" t="n">
        <f aca="false">((4*PI()^2/(6.67384*10^(-11)))/($D$69)*(I96*1000)^3)^0.5/3600</f>
        <v>18823.6071009542</v>
      </c>
      <c r="AN96" s="35" t="n">
        <f aca="false">AM96/24</f>
        <v>784.316962539758</v>
      </c>
      <c r="AO96" s="35" t="n">
        <f aca="false">AN96/365</f>
        <v>2.14881359599934</v>
      </c>
    </row>
    <row r="97" customFormat="false" ht="15.2" hidden="false" customHeight="false" outlineLevel="0" collapsed="false">
      <c r="A97" s="1" t="n">
        <v>28</v>
      </c>
      <c r="C97" s="1" t="s">
        <v>151</v>
      </c>
      <c r="D97" s="30" t="n">
        <v>314720370950411</v>
      </c>
      <c r="E97" s="30" t="n">
        <v>2600000000000</v>
      </c>
      <c r="F97" s="30"/>
      <c r="G97" s="30"/>
      <c r="H97" s="36" t="n">
        <v>5491.1</v>
      </c>
      <c r="I97" s="36" t="n">
        <v>15614300</v>
      </c>
      <c r="J97" s="36" t="n">
        <v>11025257</v>
      </c>
      <c r="K97" s="36" t="n">
        <f aca="false">I97*2-J97</f>
        <v>20203343</v>
      </c>
      <c r="L97" s="36" t="n">
        <v>95953368.15</v>
      </c>
      <c r="P97" s="22" t="n">
        <f aca="false">Q97*R97</f>
        <v>1.54672931705118E+029</v>
      </c>
      <c r="Q97" s="32" t="n">
        <f aca="false">D97*$N$6^2</f>
        <v>3.66580170705828E+032</v>
      </c>
      <c r="R97" s="32" t="n">
        <f aca="false">$N$5*($D$69+D97)</f>
        <v>0.000421934801894234</v>
      </c>
      <c r="S97" s="32" t="n">
        <f aca="false">$P97/J97</f>
        <v>1.40289638332347E+022</v>
      </c>
      <c r="T97" s="32" t="n">
        <f aca="false">$P97/K97</f>
        <v>7.65580882852497E+021</v>
      </c>
      <c r="U97" s="32" t="n">
        <f aca="false">$P97/I97</f>
        <v>9.90585115599919E+021</v>
      </c>
      <c r="V97" s="32" t="n">
        <f aca="false">(S97/$D97)^0.5</f>
        <v>6676.52332480524</v>
      </c>
      <c r="W97" s="32" t="n">
        <f aca="false">(T97/$D97)^0.5</f>
        <v>4932.11407541612</v>
      </c>
      <c r="X97" s="32" t="n">
        <f aca="false">(U97/$D97)^0.5</f>
        <v>5610.26624293988</v>
      </c>
      <c r="Y97" s="32" t="n">
        <f aca="false">2*PI()*J97/V97</f>
        <v>10375.7194306364</v>
      </c>
      <c r="Z97" s="32" t="n">
        <f aca="false">2*PI()*K97/W97</f>
        <v>25737.715298647</v>
      </c>
      <c r="AA97" s="32" t="n">
        <f aca="false">2*PI()*$I97/X97</f>
        <v>17487.145189474</v>
      </c>
      <c r="AB97" s="32" t="n">
        <f aca="false">S97-U97</f>
        <v>4.12311267723555E+021</v>
      </c>
      <c r="AC97" s="33" t="n">
        <v>2.3</v>
      </c>
      <c r="AD97" s="32" t="n">
        <f aca="false">D97/AC97</f>
        <v>136834943891483</v>
      </c>
      <c r="AE97" s="32" t="n">
        <f aca="false">(AB97/AD97)^0.5</f>
        <v>5489.26367530242</v>
      </c>
      <c r="AF97" s="32" t="n">
        <f aca="false">(AD97/((4/3)*PI()*E97))^(1/3)</f>
        <v>2.32476122695459</v>
      </c>
      <c r="AG97" s="34" t="n">
        <f aca="false">AA97</f>
        <v>17487.145189474</v>
      </c>
      <c r="AH97" s="35" t="n">
        <f aca="false">AG97/24</f>
        <v>728.631049561415</v>
      </c>
      <c r="AI97" s="35" t="n">
        <f aca="false">AG97/24/365</f>
        <v>1.99624945085319</v>
      </c>
      <c r="AJ97" s="34" t="n">
        <f aca="false">L97/H97</f>
        <v>17474.3436014642</v>
      </c>
      <c r="AK97" s="35" t="n">
        <f aca="false">AJ97/24</f>
        <v>728.097650061008</v>
      </c>
      <c r="AL97" s="35" t="n">
        <f aca="false">AJ97/24/365</f>
        <v>1.99478808235893</v>
      </c>
      <c r="AM97" s="34" t="n">
        <f aca="false">((4*PI()^2/(6.67384*10^(-11)))/($D$69)*(I97*1000)^3)^0.5/3600</f>
        <v>17485.4640822629</v>
      </c>
      <c r="AN97" s="35" t="n">
        <f aca="false">AM97/24</f>
        <v>728.561003427622</v>
      </c>
      <c r="AO97" s="35" t="n">
        <f aca="false">AN97/365</f>
        <v>1.99605754363732</v>
      </c>
    </row>
    <row r="98" customFormat="false" ht="15.2" hidden="false" customHeight="false" outlineLevel="0" collapsed="false">
      <c r="A98" s="1" t="n">
        <v>29</v>
      </c>
      <c r="C98" s="1" t="s">
        <v>152</v>
      </c>
      <c r="D98" s="30" t="n">
        <v>38965379260527000</v>
      </c>
      <c r="E98" s="30" t="n">
        <v>2600000000000</v>
      </c>
      <c r="F98" s="30"/>
      <c r="G98" s="30"/>
      <c r="H98" s="36" t="n">
        <v>5038.2</v>
      </c>
      <c r="I98" s="36" t="n">
        <v>18015400</v>
      </c>
      <c r="J98" s="36" t="n">
        <v>10715560</v>
      </c>
      <c r="K98" s="36" t="n">
        <f aca="false">I98*2-J98</f>
        <v>25315240</v>
      </c>
      <c r="L98" s="36" t="n">
        <v>108394044.13</v>
      </c>
      <c r="P98" s="22" t="n">
        <f aca="false">Q98*R98</f>
        <v>1.9149982021936E+031</v>
      </c>
      <c r="Q98" s="32" t="n">
        <f aca="false">D98*$N$6^2</f>
        <v>4.53861163731025E+034</v>
      </c>
      <c r="R98" s="32" t="n">
        <f aca="false">$N$5*($D$69+D98)</f>
        <v>0.000421934801922929</v>
      </c>
      <c r="S98" s="32" t="n">
        <f aca="false">$P98/J98</f>
        <v>1.78711910734819E+024</v>
      </c>
      <c r="T98" s="32" t="n">
        <f aca="false">$P98/K98</f>
        <v>7.56460615105209E+023</v>
      </c>
      <c r="U98" s="32" t="n">
        <f aca="false">$P98/I98</f>
        <v>1.06297845298667E+024</v>
      </c>
      <c r="V98" s="32" t="n">
        <f aca="false">(S98/$D98)^0.5</f>
        <v>6772.31726178216</v>
      </c>
      <c r="W98" s="32" t="n">
        <f aca="false">(T98/$D98)^0.5</f>
        <v>4406.09347981462</v>
      </c>
      <c r="X98" s="32" t="n">
        <f aca="false">(U98/$D98)^0.5</f>
        <v>5223.03308418744</v>
      </c>
      <c r="Y98" s="32" t="n">
        <f aca="false">2*PI()*J98/V98</f>
        <v>9941.62655818693</v>
      </c>
      <c r="Z98" s="32" t="n">
        <f aca="false">2*PI()*K98/W98</f>
        <v>36100.0838371721</v>
      </c>
      <c r="AA98" s="32" t="n">
        <f aca="false">2*PI()*$I98/X98</f>
        <v>21672.1002449045</v>
      </c>
      <c r="AB98" s="32" t="n">
        <f aca="false">S98-U98</f>
        <v>7.24140654361526E+023</v>
      </c>
      <c r="AC98" s="33" t="n">
        <v>1.5</v>
      </c>
      <c r="AD98" s="32" t="n">
        <f aca="false">D98/AC98</f>
        <v>25976919507018000</v>
      </c>
      <c r="AE98" s="32" t="n">
        <f aca="false">(AB98/AD98)^0.5</f>
        <v>5279.80205534015</v>
      </c>
      <c r="AF98" s="32" t="n">
        <f aca="false">(AD98/((4/3)*PI()*E98))^(1/3)</f>
        <v>13.3610902375469</v>
      </c>
      <c r="AG98" s="34" t="n">
        <f aca="false">AA98</f>
        <v>21672.1002449045</v>
      </c>
      <c r="AH98" s="35" t="n">
        <f aca="false">AG98/24</f>
        <v>903.004176871023</v>
      </c>
      <c r="AI98" s="35" t="n">
        <f aca="false">AG98/24/365</f>
        <v>2.47398404622198</v>
      </c>
      <c r="AJ98" s="34" t="n">
        <f aca="false">L98/H98</f>
        <v>21514.4385157397</v>
      </c>
      <c r="AK98" s="35" t="n">
        <f aca="false">AJ98/24</f>
        <v>896.434938155823</v>
      </c>
      <c r="AL98" s="35" t="n">
        <f aca="false">AJ98/24/365</f>
        <v>2.45598613193376</v>
      </c>
      <c r="AM98" s="34" t="n">
        <f aca="false">((4*PI()^2/(6.67384*10^(-11)))/($D$69)*(I98*1000)^3)^0.5/3600</f>
        <v>21670.0168224408</v>
      </c>
      <c r="AN98" s="35" t="n">
        <f aca="false">AM98/24</f>
        <v>902.917367601701</v>
      </c>
      <c r="AO98" s="35" t="n">
        <f aca="false">AN98/365</f>
        <v>2.4737462126074</v>
      </c>
    </row>
    <row r="99" customFormat="false" ht="15.2" hidden="false" customHeight="false" outlineLevel="0" collapsed="false">
      <c r="A99" s="1" t="n">
        <v>30</v>
      </c>
      <c r="C99" s="1" t="s">
        <v>153</v>
      </c>
      <c r="D99" s="30" t="n">
        <v>209813580633607</v>
      </c>
      <c r="E99" s="30" t="n">
        <v>2600000000000</v>
      </c>
      <c r="F99" s="30"/>
      <c r="G99" s="30"/>
      <c r="H99" s="36" t="n">
        <v>4614.1</v>
      </c>
      <c r="I99" s="36" t="n">
        <v>20439600</v>
      </c>
      <c r="J99" s="36" t="n">
        <v>10924966</v>
      </c>
      <c r="K99" s="36" t="n">
        <f aca="false">I99*2-J99</f>
        <v>29954234</v>
      </c>
      <c r="L99" s="36" t="n">
        <v>121156943.36</v>
      </c>
      <c r="P99" s="22" t="n">
        <f aca="false">Q99*R99</f>
        <v>1.03115287803393E+029</v>
      </c>
      <c r="Q99" s="32" t="n">
        <f aca="false">D99*$N$6^2</f>
        <v>2.44386780470552E+032</v>
      </c>
      <c r="R99" s="32" t="n">
        <f aca="false">$N$5*($D$69+D99)</f>
        <v>0.000421934801894156</v>
      </c>
      <c r="S99" s="32" t="n">
        <f aca="false">$P99/J99</f>
        <v>9.43849965330719E+021</v>
      </c>
      <c r="T99" s="32" t="n">
        <f aca="false">$P99/K99</f>
        <v>3.44242779846725E+021</v>
      </c>
      <c r="U99" s="32" t="n">
        <f aca="false">$P99/I99</f>
        <v>5.04487797233766E+021</v>
      </c>
      <c r="V99" s="32" t="n">
        <f aca="false">(S99/$D99)^0.5</f>
        <v>6707.0984998657</v>
      </c>
      <c r="W99" s="32" t="n">
        <f aca="false">(T99/$D99)^0.5</f>
        <v>4050.56515490428</v>
      </c>
      <c r="X99" s="32" t="n">
        <f aca="false">(U99/$D99)^0.5</f>
        <v>4903.52659605022</v>
      </c>
      <c r="Y99" s="32" t="n">
        <f aca="false">2*PI()*J99/V99</f>
        <v>10234.4681316386</v>
      </c>
      <c r="Z99" s="32" t="n">
        <f aca="false">2*PI()*K99/W99</f>
        <v>46464.6279615435</v>
      </c>
      <c r="AA99" s="32" t="n">
        <f aca="false">2*PI()*$I99/X99</f>
        <v>26190.4961437498</v>
      </c>
      <c r="AB99" s="32" t="n">
        <f aca="false">S99-U99</f>
        <v>4.39362168096953E+021</v>
      </c>
      <c r="AC99" s="33" t="n">
        <v>1.2</v>
      </c>
      <c r="AD99" s="32" t="n">
        <f aca="false">D99/AC99</f>
        <v>174844650528006</v>
      </c>
      <c r="AE99" s="32" t="n">
        <f aca="false">(AB99/AD99)^0.5</f>
        <v>5012.85513958609</v>
      </c>
      <c r="AF99" s="32" t="n">
        <f aca="false">(AD99/((4/3)*PI()*E99))^(1/3)</f>
        <v>2.5226875509291</v>
      </c>
      <c r="AG99" s="34" t="n">
        <f aca="false">AA99</f>
        <v>26190.4961437498</v>
      </c>
      <c r="AH99" s="35" t="n">
        <f aca="false">AG99/24</f>
        <v>1091.27067265624</v>
      </c>
      <c r="AI99" s="35" t="n">
        <f aca="false">AG99/24/365</f>
        <v>2.98978266481162</v>
      </c>
      <c r="AJ99" s="34" t="n">
        <f aca="false">L99/H99</f>
        <v>26257.9795323032</v>
      </c>
      <c r="AK99" s="35" t="n">
        <f aca="false">AJ99/24</f>
        <v>1094.08248051263</v>
      </c>
      <c r="AL99" s="35" t="n">
        <f aca="false">AJ99/24/365</f>
        <v>2.99748624797981</v>
      </c>
      <c r="AM99" s="34" t="n">
        <f aca="false">((4*PI()^2/(6.67384*10^(-11)))/($D$69)*(I99*1000)^3)^0.5/3600</f>
        <v>26187.9783495934</v>
      </c>
      <c r="AN99" s="35" t="n">
        <f aca="false">AM99/24</f>
        <v>1091.16576456639</v>
      </c>
      <c r="AO99" s="35" t="n">
        <f aca="false">AN99/365</f>
        <v>2.98949524538738</v>
      </c>
    </row>
    <row r="100" customFormat="false" ht="15.2" hidden="false" customHeight="false" outlineLevel="0" collapsed="false">
      <c r="A100" s="1" t="n">
        <v>31</v>
      </c>
      <c r="C100" s="1" t="s">
        <v>154</v>
      </c>
      <c r="D100" s="30" t="n">
        <v>344693739612354</v>
      </c>
      <c r="E100" s="30" t="n">
        <v>2600000000000</v>
      </c>
      <c r="F100" s="30"/>
      <c r="G100" s="30"/>
      <c r="H100" s="36" t="n">
        <v>4826.1</v>
      </c>
      <c r="I100" s="36" t="n">
        <v>19417300</v>
      </c>
      <c r="J100" s="36" t="n">
        <v>11143588</v>
      </c>
      <c r="K100" s="36" t="n">
        <f aca="false">I100*2-J100</f>
        <v>27691012</v>
      </c>
      <c r="L100" s="36" t="n">
        <v>116260381.58</v>
      </c>
      <c r="P100" s="22" t="n">
        <f aca="false">Q100*R100</f>
        <v>1.69403687105614E+029</v>
      </c>
      <c r="Q100" s="32" t="n">
        <f aca="false">D100*$N$6^2</f>
        <v>4.01492567915906E+032</v>
      </c>
      <c r="R100" s="32" t="n">
        <f aca="false">$N$5*($D$69+D100)</f>
        <v>0.000421934801894256</v>
      </c>
      <c r="S100" s="32" t="n">
        <f aca="false">$P100/J100</f>
        <v>1.52018979080718E+022</v>
      </c>
      <c r="T100" s="32" t="n">
        <f aca="false">$P100/K100</f>
        <v>6.11764160535606E+021</v>
      </c>
      <c r="U100" s="32" t="n">
        <f aca="false">$P100/I100</f>
        <v>8.72436884147714E+021</v>
      </c>
      <c r="V100" s="32" t="n">
        <f aca="false">(S100/$D100)^0.5</f>
        <v>6640.98054449469</v>
      </c>
      <c r="W100" s="32" t="n">
        <f aca="false">(T100/$D100)^0.5</f>
        <v>4212.8434165002</v>
      </c>
      <c r="X100" s="32" t="n">
        <f aca="false">(U100/$D100)^0.5</f>
        <v>5030.9535913423</v>
      </c>
      <c r="Y100" s="32" t="n">
        <f aca="false">2*PI()*J100/V100</f>
        <v>10543.2063716715</v>
      </c>
      <c r="Z100" s="32" t="n">
        <f aca="false">2*PI()*K100/W100</f>
        <v>41299.3654257089</v>
      </c>
      <c r="AA100" s="32" t="n">
        <f aca="false">2*PI()*$I100/X100</f>
        <v>24250.3715945722</v>
      </c>
      <c r="AB100" s="32" t="n">
        <f aca="false">S100-U100</f>
        <v>6.47752906659466E+021</v>
      </c>
      <c r="AC100" s="33" t="n">
        <v>1.4</v>
      </c>
      <c r="AD100" s="32" t="n">
        <f aca="false">D100/AC100</f>
        <v>246209814008824</v>
      </c>
      <c r="AE100" s="32" t="n">
        <f aca="false">(AB100/AD100)^0.5</f>
        <v>5129.22800972658</v>
      </c>
      <c r="AF100" s="32" t="n">
        <f aca="false">(AD100/((4/3)*PI()*E100))^(1/3)</f>
        <v>2.82757717723183</v>
      </c>
      <c r="AG100" s="34" t="n">
        <f aca="false">AA100</f>
        <v>24250.3715945722</v>
      </c>
      <c r="AH100" s="35" t="n">
        <f aca="false">AG100/24</f>
        <v>1010.43214977384</v>
      </c>
      <c r="AI100" s="35" t="n">
        <f aca="false">AG100/24/365</f>
        <v>2.76830725965436</v>
      </c>
      <c r="AJ100" s="34" t="n">
        <f aca="false">L100/H100</f>
        <v>24089.9238681337</v>
      </c>
      <c r="AK100" s="35" t="n">
        <f aca="false">AJ100/24</f>
        <v>1003.7468278389</v>
      </c>
      <c r="AL100" s="35" t="n">
        <f aca="false">AJ100/24/365</f>
        <v>2.74999130914768</v>
      </c>
      <c r="AM100" s="34" t="n">
        <f aca="false">((4*PI()^2/(6.67384*10^(-11)))/($D$69)*(I100*1000)^3)^0.5/3600</f>
        <v>24248.0403121299</v>
      </c>
      <c r="AN100" s="35" t="n">
        <f aca="false">AM100/24</f>
        <v>1010.33501300541</v>
      </c>
      <c r="AO100" s="35" t="n">
        <f aca="false">AN100/365</f>
        <v>2.76804113152167</v>
      </c>
    </row>
    <row r="101" customFormat="false" ht="15.2" hidden="false" customHeight="false" outlineLevel="0" collapsed="false">
      <c r="A101" s="1" t="n">
        <v>32</v>
      </c>
      <c r="C101" s="1" t="s">
        <v>155</v>
      </c>
      <c r="D101" s="30" t="n">
        <v>8992010598583</v>
      </c>
      <c r="E101" s="30" t="n">
        <v>2600000000000</v>
      </c>
      <c r="F101" s="30"/>
      <c r="G101" s="30"/>
      <c r="H101" s="36" t="n">
        <v>50400.3</v>
      </c>
      <c r="I101" s="36" t="n">
        <v>194440</v>
      </c>
      <c r="J101" s="36" t="n">
        <v>194421</v>
      </c>
      <c r="K101" s="36" t="n">
        <f aca="false">I101*2-J101</f>
        <v>194459</v>
      </c>
      <c r="L101" s="36" t="n">
        <v>1221702.55</v>
      </c>
      <c r="P101" s="22" t="n">
        <f aca="false">Q101*R101</f>
        <v>4.41922662014377E+027</v>
      </c>
      <c r="Q101" s="32" t="n">
        <f aca="false">D101*$N$6^2</f>
        <v>1.04737191630235E+031</v>
      </c>
      <c r="R101" s="32" t="n">
        <f aca="false">$N$5*($D$69+D101)</f>
        <v>0.000421934801894007</v>
      </c>
      <c r="S101" s="32" t="n">
        <f aca="false">$P101/J101</f>
        <v>2.2730191801008E+022</v>
      </c>
      <c r="T101" s="32" t="n">
        <f aca="false">$P101/K101</f>
        <v>2.27257500045962E+022</v>
      </c>
      <c r="U101" s="32" t="n">
        <f aca="false">$P101/I101</f>
        <v>2.27279706857836E+022</v>
      </c>
      <c r="V101" s="32" t="n">
        <f aca="false">(S101/$D101)^0.5</f>
        <v>50277.4386959483</v>
      </c>
      <c r="W101" s="32" t="n">
        <f aca="false">(T101/$D101)^0.5</f>
        <v>50272.525999657</v>
      </c>
      <c r="X101" s="32" t="n">
        <f aca="false">(U101/$D101)^0.5</f>
        <v>50274.9821677833</v>
      </c>
      <c r="Y101" s="32" t="n">
        <f aca="false">2*PI()*J101/V101</f>
        <v>24.2968457083635</v>
      </c>
      <c r="Z101" s="32" t="n">
        <f aca="false">2*PI()*K101/W101</f>
        <v>24.3039693620562</v>
      </c>
      <c r="AA101" s="32" t="n">
        <f aca="false">2*PI()*$I101/X101</f>
        <v>24.3004074481975</v>
      </c>
      <c r="AB101" s="32" t="n">
        <f aca="false">S101-U101</f>
        <v>2.22111522433165E+018</v>
      </c>
      <c r="AC101" s="33" t="n">
        <v>10300</v>
      </c>
      <c r="AD101" s="32" t="n">
        <f aca="false">D101/AC101</f>
        <v>873010737.726505</v>
      </c>
      <c r="AE101" s="32" t="n">
        <f aca="false">(AB101/AD101)^0.5</f>
        <v>50440.078264156</v>
      </c>
      <c r="AF101" s="32" t="n">
        <f aca="false">(AD101/((4/3)*PI()*E101))^(1/3)</f>
        <v>0.0431173978068815</v>
      </c>
      <c r="AG101" s="34" t="n">
        <f aca="false">AA101</f>
        <v>24.3004074481975</v>
      </c>
      <c r="AH101" s="35" t="n">
        <f aca="false">AG101/24</f>
        <v>1.01251697700823</v>
      </c>
      <c r="AI101" s="35" t="n">
        <f aca="false">AG101/24/365</f>
        <v>0.00277401911509104</v>
      </c>
      <c r="AJ101" s="34" t="n">
        <f aca="false">L101/H101</f>
        <v>24.2399856746884</v>
      </c>
      <c r="AK101" s="35" t="n">
        <f aca="false">AJ101/24</f>
        <v>1.00999940311202</v>
      </c>
      <c r="AL101" s="35" t="n">
        <f aca="false">AJ101/24/365</f>
        <v>0.00276712165236169</v>
      </c>
      <c r="AM101" s="34" t="n">
        <f aca="false">((4*PI()^2/(6.67384*10^(-11)))/($D$69)*(I101*1000)^3)^0.5/3600</f>
        <v>24.298071355607</v>
      </c>
      <c r="AN101" s="35" t="n">
        <f aca="false">AM101/24</f>
        <v>1.01241963981696</v>
      </c>
      <c r="AO101" s="35" t="n">
        <f aca="false">AN101/365</f>
        <v>0.00277375243785468</v>
      </c>
    </row>
    <row r="102" customFormat="false" ht="15.2" hidden="false" customHeight="false" outlineLevel="0" collapsed="false">
      <c r="A102" s="1" t="n">
        <v>33</v>
      </c>
      <c r="C102" s="1" t="s">
        <v>156</v>
      </c>
      <c r="D102" s="30" t="n">
        <v>32970705528138</v>
      </c>
      <c r="E102" s="30" t="n">
        <v>2600000000000</v>
      </c>
      <c r="F102" s="30"/>
      <c r="G102" s="30"/>
      <c r="H102" s="36" t="n">
        <v>48158.2</v>
      </c>
      <c r="I102" s="36" t="n">
        <v>212280</v>
      </c>
      <c r="J102" s="36" t="n">
        <v>211431</v>
      </c>
      <c r="K102" s="36" t="n">
        <f aca="false">I102*2-J102</f>
        <v>213129</v>
      </c>
      <c r="L102" s="36" t="n">
        <v>1333789.24</v>
      </c>
      <c r="P102" s="22" t="n">
        <f aca="false">Q102*R102</f>
        <v>1.6203830940528E+028</v>
      </c>
      <c r="Q102" s="32" t="n">
        <f aca="false">D102*$N$6^2</f>
        <v>3.84036369310864E+031</v>
      </c>
      <c r="R102" s="32" t="n">
        <f aca="false">$N$5*($D$69+D102)</f>
        <v>0.000421934801894025</v>
      </c>
      <c r="S102" s="32" t="n">
        <f aca="false">$P102/J102</f>
        <v>7.66388606236928E+022</v>
      </c>
      <c r="T102" s="32" t="n">
        <f aca="false">$P102/K102</f>
        <v>7.60282783691004E+022</v>
      </c>
      <c r="U102" s="32" t="n">
        <f aca="false">$P102/I102</f>
        <v>7.63323485044658E+022</v>
      </c>
      <c r="V102" s="32" t="n">
        <f aca="false">(S102/$D102)^0.5</f>
        <v>48212.5829958534</v>
      </c>
      <c r="W102" s="32" t="n">
        <f aca="false">(T102/$D102)^0.5</f>
        <v>48020.143972129</v>
      </c>
      <c r="X102" s="32" t="n">
        <f aca="false">(U102/$D102)^0.5</f>
        <v>48116.0748657687</v>
      </c>
      <c r="Y102" s="32" t="n">
        <f aca="false">2*PI()*J102/V102</f>
        <v>27.5542207061701</v>
      </c>
      <c r="Z102" s="32" t="n">
        <f aca="false">2*PI()*K102/W102</f>
        <v>27.8868177094827</v>
      </c>
      <c r="AA102" s="32" t="n">
        <f aca="false">2*PI()*$I102/X102</f>
        <v>27.7203529325495</v>
      </c>
      <c r="AB102" s="32" t="n">
        <f aca="false">S102-U102</f>
        <v>3.06512119227042E+020</v>
      </c>
      <c r="AC102" s="33" t="n">
        <v>250</v>
      </c>
      <c r="AD102" s="32" t="n">
        <f aca="false">D102/AC102</f>
        <v>131882822112.552</v>
      </c>
      <c r="AE102" s="32" t="n">
        <f aca="false">(AB102/AD102)^0.5</f>
        <v>48209.1761073221</v>
      </c>
      <c r="AF102" s="32" t="n">
        <f aca="false">(AD102/((4/3)*PI()*E102))^(1/3)</f>
        <v>0.229637120011437</v>
      </c>
      <c r="AG102" s="34" t="n">
        <f aca="false">AA102</f>
        <v>27.7203529325495</v>
      </c>
      <c r="AH102" s="35" t="n">
        <f aca="false">AG102/24</f>
        <v>1.1550147055229</v>
      </c>
      <c r="AI102" s="35" t="n">
        <f aca="false">AG102/24/365</f>
        <v>0.00316442385074766</v>
      </c>
      <c r="AJ102" s="34" t="n">
        <f aca="false">L102/H102</f>
        <v>27.6959944516199</v>
      </c>
      <c r="AK102" s="35" t="n">
        <f aca="false">AJ102/24</f>
        <v>1.15399976881749</v>
      </c>
      <c r="AL102" s="35" t="n">
        <f aca="false">AJ102/24/365</f>
        <v>0.00316164320223971</v>
      </c>
      <c r="AM102" s="34" t="n">
        <f aca="false">((4*PI()^2/(6.67384*10^(-11)))/($D$69)*(I102*1000)^3)^0.5/3600</f>
        <v>27.7176880673115</v>
      </c>
      <c r="AN102" s="35" t="n">
        <f aca="false">AM102/24</f>
        <v>1.15490366947131</v>
      </c>
      <c r="AO102" s="35" t="n">
        <f aca="false">AN102/365</f>
        <v>0.00316411964238716</v>
      </c>
    </row>
    <row r="103" customFormat="false" ht="15.2" hidden="false" customHeight="false" outlineLevel="0" collapsed="false">
      <c r="A103" s="1" t="n">
        <v>34</v>
      </c>
      <c r="C103" s="1" t="s">
        <v>157</v>
      </c>
      <c r="D103" s="30" t="n">
        <v>4496005299292</v>
      </c>
      <c r="E103" s="30" t="n">
        <v>2600000000000</v>
      </c>
      <c r="F103" s="30"/>
      <c r="G103" s="30"/>
      <c r="H103" s="36" t="n">
        <v>36076.6</v>
      </c>
      <c r="I103" s="36" t="n">
        <v>377200</v>
      </c>
      <c r="J103" s="36" t="n">
        <v>369958</v>
      </c>
      <c r="K103" s="36" t="n">
        <f aca="false">I103*2-J103</f>
        <v>384442</v>
      </c>
      <c r="L103" s="36" t="n">
        <v>2369799.06</v>
      </c>
      <c r="P103" s="22" t="n">
        <f aca="false">Q103*R103</f>
        <v>2.20961331007211E+027</v>
      </c>
      <c r="Q103" s="32" t="n">
        <f aca="false">D103*$N$6^2</f>
        <v>5.23685958151232E+030</v>
      </c>
      <c r="R103" s="32" t="n">
        <f aca="false">$N$5*($D$69+D103)</f>
        <v>0.000421934801894003</v>
      </c>
      <c r="S103" s="32" t="n">
        <f aca="false">$P103/J103</f>
        <v>5.9726058365331E+021</v>
      </c>
      <c r="T103" s="32" t="n">
        <f aca="false">$P103/K103</f>
        <v>5.74758561778399E+021</v>
      </c>
      <c r="U103" s="32" t="n">
        <f aca="false">$P103/I103</f>
        <v>5.85793560464505E+021</v>
      </c>
      <c r="V103" s="32" t="n">
        <f aca="false">(S103/$D103)^0.5</f>
        <v>36447.5650667223</v>
      </c>
      <c r="W103" s="32" t="n">
        <f aca="false">(T103/$D103)^0.5</f>
        <v>35754.385426763</v>
      </c>
      <c r="X103" s="32" t="n">
        <f aca="false">(U103/$D103)^0.5</f>
        <v>36095.9843270665</v>
      </c>
      <c r="Y103" s="32" t="n">
        <f aca="false">2*PI()*J103/V103</f>
        <v>63.7769537037166</v>
      </c>
      <c r="Z103" s="32" t="n">
        <f aca="false">2*PI()*K103/W103</f>
        <v>67.5587147431336</v>
      </c>
      <c r="AA103" s="32" t="n">
        <f aca="false">2*PI()*$I103/X103</f>
        <v>65.6587579491769</v>
      </c>
      <c r="AB103" s="32" t="n">
        <f aca="false">S103-U103</f>
        <v>1.14670231888051E+020</v>
      </c>
      <c r="AC103" s="33" t="n">
        <v>53</v>
      </c>
      <c r="AD103" s="32" t="n">
        <f aca="false">D103/AC103</f>
        <v>84830288665.8868</v>
      </c>
      <c r="AE103" s="32" t="n">
        <f aca="false">(AB103/AD103)^0.5</f>
        <v>36766.2954608666</v>
      </c>
      <c r="AF103" s="32" t="n">
        <f aca="false">(AD103/((4/3)*PI()*E103))^(1/3)</f>
        <v>0.198227085592303</v>
      </c>
      <c r="AG103" s="34" t="n">
        <f aca="false">AA103</f>
        <v>65.6587579491769</v>
      </c>
      <c r="AH103" s="35" t="n">
        <f aca="false">AG103/24</f>
        <v>2.7357815812157</v>
      </c>
      <c r="AI103" s="35" t="n">
        <f aca="false">AG103/24/365</f>
        <v>0.00749529200333069</v>
      </c>
      <c r="AJ103" s="34" t="n">
        <f aca="false">L103/H103</f>
        <v>65.687982237794</v>
      </c>
      <c r="AK103" s="35" t="n">
        <f aca="false">AJ103/24</f>
        <v>2.73699925990808</v>
      </c>
      <c r="AL103" s="35" t="n">
        <f aca="false">AJ103/24/365</f>
        <v>0.00749862810933722</v>
      </c>
      <c r="AM103" s="34" t="n">
        <f aca="false">((4*PI()^2/(6.67384*10^(-11)))/($D$69)*(I103*1000)^3)^0.5/3600</f>
        <v>65.652445917649</v>
      </c>
      <c r="AN103" s="35" t="n">
        <f aca="false">AM103/24</f>
        <v>2.73551857990204</v>
      </c>
      <c r="AO103" s="35" t="n">
        <f aca="false">AN103/365</f>
        <v>0.00749457145178642</v>
      </c>
    </row>
    <row r="104" customFormat="false" ht="15.2" hidden="false" customHeight="false" outlineLevel="0" collapsed="false">
      <c r="A104" s="1" t="n">
        <v>35</v>
      </c>
      <c r="C104" s="1" t="s">
        <v>158</v>
      </c>
      <c r="D104" s="30" t="n">
        <v>77930758521054</v>
      </c>
      <c r="E104" s="30" t="n">
        <v>2600000000000</v>
      </c>
      <c r="F104" s="30"/>
      <c r="G104" s="30"/>
      <c r="H104" s="36" t="n">
        <v>60161</v>
      </c>
      <c r="I104" s="36" t="n">
        <v>136500</v>
      </c>
      <c r="J104" s="36"/>
      <c r="K104" s="36" t="n">
        <f aca="false">I104*2-J104</f>
        <v>273000</v>
      </c>
      <c r="L104" s="36" t="n">
        <v>857654.79</v>
      </c>
      <c r="P104" s="22" t="n">
        <f aca="false">Q104*R104</f>
        <v>3.82999640412513E+028</v>
      </c>
      <c r="Q104" s="32" t="n">
        <f aca="false">D104*$N$6^2</f>
        <v>9.0772232746205E+031</v>
      </c>
      <c r="R104" s="32" t="n">
        <f aca="false">$N$5*($D$69+D104)</f>
        <v>0.000421934801894058</v>
      </c>
      <c r="S104" s="32" t="e">
        <f aca="false">$P104/J104</f>
        <v>#DIV/0!</v>
      </c>
      <c r="T104" s="32" t="n">
        <f aca="false">$P104/K104</f>
        <v>1.40292908576012E+023</v>
      </c>
      <c r="U104" s="32" t="n">
        <f aca="false">$P104/I104</f>
        <v>2.80585817152024E+023</v>
      </c>
      <c r="V104" s="32" t="e">
        <f aca="false">(S104/$D104)^0.5</f>
        <v>#DIV/0!</v>
      </c>
      <c r="W104" s="32" t="n">
        <f aca="false">(T104/$D104)^0.5</f>
        <v>42429.0597721024</v>
      </c>
      <c r="X104" s="32" t="n">
        <f aca="false">(U104/$D104)^0.5</f>
        <v>60003.751768446</v>
      </c>
      <c r="Y104" s="32" t="e">
        <f aca="false">2*PI()*J104/V104</f>
        <v>#DIV/0!</v>
      </c>
      <c r="Z104" s="32" t="n">
        <f aca="false">2*PI()*K104/W104</f>
        <v>40.427706813995</v>
      </c>
      <c r="AA104" s="32" t="n">
        <f aca="false">2*PI()*$I104/X104</f>
        <v>14.2933528179987</v>
      </c>
      <c r="AB104" s="32" t="e">
        <f aca="false">S104-U104</f>
        <v>#DIV/0!</v>
      </c>
      <c r="AC104" s="33" t="n">
        <v>0</v>
      </c>
      <c r="AD104" s="32" t="e">
        <f aca="false">D104/AC104</f>
        <v>#DIV/0!</v>
      </c>
      <c r="AE104" s="32" t="e">
        <f aca="false">(AB104/AD104)^0.5</f>
        <v>#DIV/0!</v>
      </c>
      <c r="AF104" s="32" t="e">
        <f aca="false">(AD104/((4/3)*PI()*E104))^(1/3)</f>
        <v>#DIV/0!</v>
      </c>
      <c r="AG104" s="34" t="n">
        <f aca="false">AA104</f>
        <v>14.2933528179987</v>
      </c>
      <c r="AH104" s="35" t="n">
        <f aca="false">AG104/24</f>
        <v>0.595556367416614</v>
      </c>
      <c r="AI104" s="35" t="n">
        <f aca="false">AG104/24/365</f>
        <v>0.00163166128059346</v>
      </c>
      <c r="AJ104" s="34" t="n">
        <f aca="false">L104/H104</f>
        <v>14.2559929190007</v>
      </c>
      <c r="AK104" s="35" t="n">
        <f aca="false">AJ104/24</f>
        <v>0.593999704958362</v>
      </c>
      <c r="AL104" s="35" t="n">
        <f aca="false">AJ104/24/365</f>
        <v>0.00162739645194072</v>
      </c>
      <c r="AM104" s="34" t="n">
        <f aca="false">((4*PI()^2/(6.67384*10^(-11)))/($D$69)*(I104*1000)^3)^0.5/3600</f>
        <v>14.2919787424545</v>
      </c>
      <c r="AN104" s="35" t="n">
        <f aca="false">AM104/24</f>
        <v>0.595499114268936</v>
      </c>
      <c r="AO104" s="35" t="n">
        <f aca="false">AN104/365</f>
        <v>0.00163150442265462</v>
      </c>
    </row>
    <row r="105" customFormat="false" ht="15.2" hidden="false" customHeight="false" outlineLevel="0" collapsed="false">
      <c r="A105" s="1" t="n">
        <v>36</v>
      </c>
      <c r="C105" s="1" t="s">
        <v>159</v>
      </c>
      <c r="D105" s="30" t="n">
        <v>2081000000000000</v>
      </c>
      <c r="E105" s="30" t="n">
        <v>2300000000000</v>
      </c>
      <c r="F105" s="30"/>
      <c r="G105" s="30" t="n">
        <v>6</v>
      </c>
      <c r="H105" s="36" t="n">
        <v>4781.3</v>
      </c>
      <c r="I105" s="36" t="n">
        <v>20749800</v>
      </c>
      <c r="J105" s="36" t="n">
        <v>15512550</v>
      </c>
      <c r="K105" s="36" t="n">
        <f aca="false">I105*2-J105</f>
        <v>25987050</v>
      </c>
      <c r="L105" s="36" t="n">
        <v>128272946.86</v>
      </c>
      <c r="P105" s="22" t="n">
        <f aca="false">Q105*R105</f>
        <v>1.02273128970755E+030</v>
      </c>
      <c r="Q105" s="32" t="n">
        <f aca="false">D105*$N$6^2</f>
        <v>2.4239083505625E+033</v>
      </c>
      <c r="R105" s="32" t="n">
        <f aca="false">$N$5*($D$69+D105)</f>
        <v>0.000421934801895545</v>
      </c>
      <c r="S105" s="32" t="n">
        <f aca="false">$P105/J105</f>
        <v>6.59292824008655E+022</v>
      </c>
      <c r="T105" s="32" t="n">
        <f aca="false">$P105/K105</f>
        <v>3.93554208618349E+022</v>
      </c>
      <c r="U105" s="32" t="n">
        <f aca="false">$P105/I105</f>
        <v>4.92887299977612E+022</v>
      </c>
      <c r="V105" s="32" t="n">
        <f aca="false">(S105/$D105)^0.5</f>
        <v>5628.63561406816</v>
      </c>
      <c r="W105" s="32" t="n">
        <f aca="false">(T105/$D105)^0.5</f>
        <v>4348.76801069877</v>
      </c>
      <c r="X105" s="32" t="n">
        <f aca="false">(U105/$D105)^0.5</f>
        <v>4866.73583942912</v>
      </c>
      <c r="Y105" s="32" t="n">
        <f aca="false">2*PI()*J105/V105</f>
        <v>17316.4924716884</v>
      </c>
      <c r="Z105" s="32" t="n">
        <f aca="false">2*PI()*K105/W105</f>
        <v>37546.5994817932</v>
      </c>
      <c r="AA105" s="32" t="n">
        <f aca="false">2*PI()*$I105/X105</f>
        <v>26788.9696068255</v>
      </c>
      <c r="AB105" s="32" t="n">
        <f aca="false">S105-U105</f>
        <v>1.66405524031043E+022</v>
      </c>
      <c r="AC105" s="33" t="n">
        <v>0</v>
      </c>
      <c r="AD105" s="32" t="n">
        <f aca="false">Q105*$N$6^2</f>
        <v>2.82332133201664E+051</v>
      </c>
      <c r="AE105" s="32" t="n">
        <f aca="false">$N$5*($D$69+Q105)</f>
        <v>1799.57300300952</v>
      </c>
      <c r="AF105" s="32" t="n">
        <f aca="false">(AD105/((4/3)*PI()*E105))^(1/3)</f>
        <v>6642240883377.88</v>
      </c>
      <c r="AG105" s="34" t="n">
        <f aca="false">AA105</f>
        <v>26788.9696068255</v>
      </c>
      <c r="AH105" s="35" t="n">
        <f aca="false">AG105/24</f>
        <v>1116.20706695106</v>
      </c>
      <c r="AI105" s="35" t="n">
        <f aca="false">AG105/24/365</f>
        <v>3.05810155329058</v>
      </c>
      <c r="AJ105" s="35" t="n">
        <v>26828.0482002803</v>
      </c>
      <c r="AK105" s="35" t="n">
        <f aca="false">AJ105/24</f>
        <v>1117.83534167834</v>
      </c>
      <c r="AL105" s="35" t="n">
        <f aca="false">AJ105/24/365</f>
        <v>3.06256257994067</v>
      </c>
      <c r="AM105" s="34" t="n">
        <f aca="false">((4*PI()^2/(6.67384*10^(-11)))/($D$69)*(I105*1000)^3)^0.5/3600</f>
        <v>26786.3942791338</v>
      </c>
      <c r="AN105" s="35" t="n">
        <f aca="false">AM105/24</f>
        <v>1116.09976163058</v>
      </c>
      <c r="AO105" s="35" t="n">
        <f aca="false">AN105/365</f>
        <v>3.05780756611117</v>
      </c>
    </row>
    <row r="106" customFormat="false" ht="15.2" hidden="false" customHeight="false" outlineLevel="0" collapsed="false">
      <c r="A106" s="1" t="n">
        <v>37</v>
      </c>
      <c r="C106" s="1" t="s">
        <v>160</v>
      </c>
      <c r="D106" s="30" t="n">
        <v>260124000000000</v>
      </c>
      <c r="E106" s="30" t="n">
        <v>2300000000000</v>
      </c>
      <c r="F106" s="30"/>
      <c r="G106" s="30" t="n">
        <v>3</v>
      </c>
      <c r="H106" s="36" t="n">
        <v>5037.7</v>
      </c>
      <c r="I106" s="36" t="n">
        <v>17117800</v>
      </c>
      <c r="J106" s="36" t="n">
        <v>8832785</v>
      </c>
      <c r="K106" s="36" t="n">
        <f aca="false">I106*2-J106</f>
        <v>25402815</v>
      </c>
      <c r="L106" s="36" t="n">
        <v>100947762.72</v>
      </c>
      <c r="P106" s="22" t="n">
        <f aca="false">Q106*R106</f>
        <v>1.27840919751578E+029</v>
      </c>
      <c r="Q106" s="32" t="n">
        <f aca="false">D106*$N$6^2</f>
        <v>3.0298737903975E+032</v>
      </c>
      <c r="R106" s="32" t="n">
        <f aca="false">$N$5*($D$69+D106)</f>
        <v>0.000421934801894193</v>
      </c>
      <c r="S106" s="32" t="n">
        <f aca="false">$P106/J106</f>
        <v>1.44734553995798E+022</v>
      </c>
      <c r="T106" s="32" t="n">
        <f aca="false">$P106/K106</f>
        <v>5.03254933563771E+021</v>
      </c>
      <c r="U106" s="32" t="n">
        <f aca="false">$P106/I106</f>
        <v>7.46830315528735E+021</v>
      </c>
      <c r="V106" s="32" t="n">
        <f aca="false">(S106/$D106)^0.5</f>
        <v>7459.26268917647</v>
      </c>
      <c r="W106" s="32" t="n">
        <f aca="false">(T106/$D106)^0.5</f>
        <v>4398.49202343597</v>
      </c>
      <c r="X106" s="32" t="n">
        <f aca="false">(U106/$D106)^0.5</f>
        <v>5358.22266997358</v>
      </c>
      <c r="Y106" s="32" t="n">
        <f aca="false">2*PI()*J106/V106</f>
        <v>7440.14887878998</v>
      </c>
      <c r="Z106" s="32" t="n">
        <f aca="false">2*PI()*K106/W106</f>
        <v>36287.5715401021</v>
      </c>
      <c r="AA106" s="32" t="n">
        <f aca="false">2*PI()*$I106/X106</f>
        <v>20072.7584640989</v>
      </c>
      <c r="AB106" s="32" t="n">
        <f aca="false">S106-U106</f>
        <v>7.00515224429249E+021</v>
      </c>
      <c r="AC106" s="33" t="n">
        <v>0</v>
      </c>
      <c r="AD106" s="32" t="n">
        <f aca="false">Q106*$N$6^2</f>
        <v>3.52913809788321E+050</v>
      </c>
      <c r="AE106" s="32" t="n">
        <f aca="false">$N$5*($D$69+Q106)</f>
        <v>224.946129805767</v>
      </c>
      <c r="AF106" s="32" t="n">
        <f aca="false">(AD106/((4/3)*PI()*E106))^(1/3)</f>
        <v>3321116185882.82</v>
      </c>
      <c r="AG106" s="34" t="n">
        <f aca="false">AA106</f>
        <v>20072.7584640989</v>
      </c>
      <c r="AH106" s="35" t="n">
        <f aca="false">AG106/24</f>
        <v>836.36493600412</v>
      </c>
      <c r="AI106" s="35" t="n">
        <f aca="false">AG106/24/365</f>
        <v>2.29141078357293</v>
      </c>
      <c r="AJ106" s="35" t="n">
        <v>20038.462536475</v>
      </c>
      <c r="AK106" s="35" t="n">
        <f aca="false">AJ106/24</f>
        <v>834.935939019791</v>
      </c>
      <c r="AL106" s="35" t="n">
        <f aca="false">AJ106/24/365</f>
        <v>2.28749572334189</v>
      </c>
      <c r="AM106" s="34" t="n">
        <f aca="false">((4*PI()^2/(6.67384*10^(-11)))/($D$69)*(I106*1000)^3)^0.5/3600</f>
        <v>20070.8287918367</v>
      </c>
      <c r="AN106" s="35" t="n">
        <f aca="false">AM106/24</f>
        <v>836.284532993198</v>
      </c>
      <c r="AO106" s="35" t="n">
        <f aca="false">AN106/365</f>
        <v>2.29119050135123</v>
      </c>
    </row>
    <row r="107" customFormat="false" ht="15.2" hidden="false" customHeight="false" outlineLevel="0" collapsed="false">
      <c r="A107" s="1" t="n">
        <v>38</v>
      </c>
      <c r="C107" s="1" t="s">
        <v>161</v>
      </c>
      <c r="D107" s="30" t="n">
        <v>2081000000000000</v>
      </c>
      <c r="E107" s="30" t="n">
        <v>2300000000000</v>
      </c>
      <c r="F107" s="30"/>
      <c r="G107" s="30" t="n">
        <v>6</v>
      </c>
      <c r="H107" s="36" t="n">
        <v>5008.3</v>
      </c>
      <c r="I107" s="36" t="n">
        <v>19338300</v>
      </c>
      <c r="J107" s="36" t="n">
        <v>16598063</v>
      </c>
      <c r="K107" s="36" t="n">
        <f aca="false">I107*2-J107</f>
        <v>22078537</v>
      </c>
      <c r="L107" s="36" t="n">
        <v>120893879.74</v>
      </c>
      <c r="P107" s="22" t="n">
        <f aca="false">Q107*R107</f>
        <v>1.02273128970755E+030</v>
      </c>
      <c r="Q107" s="32" t="n">
        <f aca="false">D107*$N$6^2</f>
        <v>2.4239083505625E+033</v>
      </c>
      <c r="R107" s="32" t="n">
        <f aca="false">$N$5*($D$69+D107)</f>
        <v>0.000421934801895545</v>
      </c>
      <c r="S107" s="32" t="n">
        <f aca="false">$P107/J107</f>
        <v>6.16175086037176E+022</v>
      </c>
      <c r="T107" s="32" t="n">
        <f aca="false">$P107/K107</f>
        <v>4.63224211689183E+022</v>
      </c>
      <c r="U107" s="32" t="n">
        <f aca="false">$P107/I107</f>
        <v>5.28863079850631E+022</v>
      </c>
      <c r="V107" s="32" t="n">
        <f aca="false">(S107/$D107)^0.5</f>
        <v>5441.46734297381</v>
      </c>
      <c r="W107" s="32" t="n">
        <f aca="false">(T107/$D107)^0.5</f>
        <v>4718.01791192659</v>
      </c>
      <c r="X107" s="32" t="n">
        <f aca="false">(U107/$D107)^0.5</f>
        <v>5041.21923657248</v>
      </c>
      <c r="Y107" s="32" t="n">
        <f aca="false">2*PI()*J107/V107</f>
        <v>19165.5483706802</v>
      </c>
      <c r="Z107" s="32" t="n">
        <f aca="false">2*PI()*K107/W107</f>
        <v>29402.9276429291</v>
      </c>
      <c r="AA107" s="32" t="n">
        <f aca="false">2*PI()*$I107/X107</f>
        <v>24102.5269332351</v>
      </c>
      <c r="AB107" s="32" t="n">
        <f aca="false">S107-U107</f>
        <v>8.73120061865444E+021</v>
      </c>
      <c r="AC107" s="33" t="n">
        <v>0</v>
      </c>
      <c r="AD107" s="32" t="n">
        <f aca="false">Q107*$N$6^2</f>
        <v>2.82332133201664E+051</v>
      </c>
      <c r="AE107" s="32" t="n">
        <f aca="false">$N$5*($D$69+Q107)</f>
        <v>1799.57300300952</v>
      </c>
      <c r="AF107" s="32" t="n">
        <f aca="false">(AD107/((4/3)*PI()*E107))^(1/3)</f>
        <v>6642240883377.88</v>
      </c>
      <c r="AG107" s="34" t="n">
        <f aca="false">AA107</f>
        <v>24102.5269332351</v>
      </c>
      <c r="AH107" s="35" t="n">
        <f aca="false">AG107/24</f>
        <v>1004.27195555146</v>
      </c>
      <c r="AI107" s="35" t="n">
        <f aca="false">AG107/24/365</f>
        <v>2.75143001520948</v>
      </c>
      <c r="AJ107" s="35" t="n">
        <v>24138.7056965437</v>
      </c>
      <c r="AK107" s="35" t="n">
        <f aca="false">AJ107/24</f>
        <v>1005.77940402266</v>
      </c>
      <c r="AL107" s="35" t="n">
        <f aca="false">AJ107/24/365</f>
        <v>2.75556001102097</v>
      </c>
      <c r="AM107" s="34" t="n">
        <f aca="false">((4*PI()^2/(6.67384*10^(-11)))/($D$69)*(I107*1000)^3)^0.5/3600</f>
        <v>24100.2098637113</v>
      </c>
      <c r="AN107" s="35" t="n">
        <f aca="false">AM107/24</f>
        <v>1004.17541098797</v>
      </c>
      <c r="AO107" s="35" t="n">
        <f aca="false">AN107/365</f>
        <v>2.75116550955608</v>
      </c>
    </row>
    <row r="108" customFormat="false" ht="15.2" hidden="false" customHeight="false" outlineLevel="0" collapsed="false">
      <c r="A108" s="1" t="n">
        <v>39</v>
      </c>
      <c r="C108" s="1" t="s">
        <v>162</v>
      </c>
      <c r="D108" s="30" t="n">
        <v>3304540000000000</v>
      </c>
      <c r="E108" s="30" t="n">
        <v>2300000000000</v>
      </c>
      <c r="F108" s="30"/>
      <c r="G108" s="30" t="n">
        <v>7</v>
      </c>
      <c r="H108" s="36" t="n">
        <v>4595.2</v>
      </c>
      <c r="I108" s="36" t="n">
        <v>20278000</v>
      </c>
      <c r="J108" s="36" t="n">
        <v>10640284</v>
      </c>
      <c r="K108" s="36" t="n">
        <f aca="false">I108*2-J108</f>
        <v>29915716</v>
      </c>
      <c r="L108" s="36" t="n">
        <v>119926793.86</v>
      </c>
      <c r="P108" s="22" t="n">
        <f aca="false">Q108*R108</f>
        <v>1.62405403945096E+030</v>
      </c>
      <c r="Q108" s="32" t="n">
        <f aca="false">D108*$N$6^2</f>
        <v>3.84906396000375E+033</v>
      </c>
      <c r="R108" s="32" t="n">
        <f aca="false">$N$5*($D$69+D108)</f>
        <v>0.000421934801896453</v>
      </c>
      <c r="S108" s="32" t="n">
        <f aca="false">$P108/J108</f>
        <v>1.52632583815522E+023</v>
      </c>
      <c r="T108" s="32" t="n">
        <f aca="false">$P108/K108</f>
        <v>5.42876540026975E+022</v>
      </c>
      <c r="U108" s="32" t="n">
        <f aca="false">$P108/I108</f>
        <v>8.00894584994063E+022</v>
      </c>
      <c r="V108" s="32" t="n">
        <f aca="false">(S108/$D108)^0.5</f>
        <v>6796.23083762156</v>
      </c>
      <c r="W108" s="32" t="n">
        <f aca="false">(T108/$D108)^0.5</f>
        <v>4053.17197001101</v>
      </c>
      <c r="X108" s="32" t="n">
        <f aca="false">(U108/$D108)^0.5</f>
        <v>4923.02648346953</v>
      </c>
      <c r="Y108" s="32" t="n">
        <f aca="false">2*PI()*J108/V108</f>
        <v>9837.05199107317</v>
      </c>
      <c r="Z108" s="32" t="n">
        <f aca="false">2*PI()*K108/W108</f>
        <v>46375.0338292325</v>
      </c>
      <c r="AA108" s="32" t="n">
        <f aca="false">2*PI()*$I108/X108</f>
        <v>25880.5090906589</v>
      </c>
      <c r="AB108" s="32" t="n">
        <f aca="false">S108-U108</f>
        <v>7.2543125316116E+022</v>
      </c>
      <c r="AC108" s="33" t="n">
        <v>0</v>
      </c>
      <c r="AD108" s="32" t="n">
        <f aca="false">Q108*$N$6^2</f>
        <v>4.48331488443165E+051</v>
      </c>
      <c r="AE108" s="32" t="n">
        <f aca="false">$N$5*($D$69+Q108)</f>
        <v>2857.64558150455</v>
      </c>
      <c r="AF108" s="32" t="n">
        <f aca="false">(AD108/((4/3)*PI()*E108))^(1/3)</f>
        <v>7749272490045.76</v>
      </c>
      <c r="AG108" s="34" t="n">
        <f aca="false">AA108</f>
        <v>25880.5090906589</v>
      </c>
      <c r="AH108" s="35" t="n">
        <f aca="false">AG108/24</f>
        <v>1078.35454544412</v>
      </c>
      <c r="AI108" s="35" t="n">
        <f aca="false">AG108/24/365</f>
        <v>2.9543960149154</v>
      </c>
      <c r="AJ108" s="35" t="n">
        <v>26098.2751262187</v>
      </c>
      <c r="AK108" s="35" t="n">
        <f aca="false">AJ108/24</f>
        <v>1087.42813025911</v>
      </c>
      <c r="AL108" s="35" t="n">
        <f aca="false">AJ108/24/365</f>
        <v>2.97925515139482</v>
      </c>
      <c r="AM108" s="34" t="n">
        <f aca="false">((4*PI()^2/(6.67384*10^(-11)))/($D$69)*(I108*1000)^3)^0.5/3600</f>
        <v>25878.0210968328</v>
      </c>
      <c r="AN108" s="35" t="n">
        <f aca="false">AM108/24</f>
        <v>1078.2508790347</v>
      </c>
      <c r="AO108" s="35" t="n">
        <f aca="false">AN108/365</f>
        <v>2.95411199735535</v>
      </c>
    </row>
    <row r="109" customFormat="false" ht="15.2" hidden="false" customHeight="false" outlineLevel="0" collapsed="false">
      <c r="A109" s="1" t="n">
        <v>40</v>
      </c>
      <c r="C109" s="1" t="s">
        <v>163</v>
      </c>
      <c r="D109" s="30" t="n">
        <v>1204280000000000</v>
      </c>
      <c r="E109" s="30" t="n">
        <v>2300000000000</v>
      </c>
      <c r="F109" s="30"/>
      <c r="G109" s="30" t="n">
        <v>5</v>
      </c>
      <c r="H109" s="36" t="n">
        <v>4835.4</v>
      </c>
      <c r="I109" s="36" t="n">
        <v>20387000</v>
      </c>
      <c r="J109" s="36" t="n">
        <v>15386069</v>
      </c>
      <c r="K109" s="36" t="n">
        <f aca="false">I109*2-J109</f>
        <v>25387931</v>
      </c>
      <c r="L109" s="36" t="n">
        <v>126146054.43</v>
      </c>
      <c r="P109" s="22" t="n">
        <f aca="false">Q109*R109</f>
        <v>5.9185720209856E+029</v>
      </c>
      <c r="Q109" s="32" t="n">
        <f aca="false">D109*$N$6^2</f>
        <v>1.4027219358075E+033</v>
      </c>
      <c r="R109" s="32" t="n">
        <f aca="false">$N$5*($D$69+D109)</f>
        <v>0.000421934801894894</v>
      </c>
      <c r="S109" s="32" t="n">
        <f aca="false">$P109/J109</f>
        <v>3.84670835740149E+022</v>
      </c>
      <c r="T109" s="32" t="n">
        <f aca="false">$P109/K109</f>
        <v>2.33125417781607E+022</v>
      </c>
      <c r="U109" s="32" t="n">
        <f aca="false">$P109/I109</f>
        <v>2.90311081619934E+022</v>
      </c>
      <c r="V109" s="32" t="n">
        <f aca="false">(S109/$D109)^0.5</f>
        <v>5651.72332967179</v>
      </c>
      <c r="W109" s="32" t="n">
        <f aca="false">(T109/$D109)^0.5</f>
        <v>4399.78117068933</v>
      </c>
      <c r="X109" s="32" t="n">
        <f aca="false">(U109/$D109)^0.5</f>
        <v>4909.84825560248</v>
      </c>
      <c r="Y109" s="32" t="n">
        <f aca="false">2*PI()*J109/V109</f>
        <v>17105.1406866488</v>
      </c>
      <c r="Z109" s="32" t="n">
        <f aca="false">2*PI()*K109/W109</f>
        <v>36255.6838284521</v>
      </c>
      <c r="AA109" s="32" t="n">
        <f aca="false">2*PI()*$I109/X109</f>
        <v>26089.4618711087</v>
      </c>
      <c r="AB109" s="32" t="n">
        <f aca="false">S109-U109</f>
        <v>9.43597541202148E+021</v>
      </c>
      <c r="AC109" s="33" t="n">
        <v>0</v>
      </c>
      <c r="AD109" s="32" t="n">
        <f aca="false">Q109*$N$6^2</f>
        <v>1.63386324542095E+051</v>
      </c>
      <c r="AE109" s="32" t="n">
        <f aca="false">$N$5*($D$69+Q109)</f>
        <v>1041.41765784862</v>
      </c>
      <c r="AF109" s="32" t="n">
        <f aca="false">(AD109/((4/3)*PI()*E109))^(1/3)</f>
        <v>5535197047785.2</v>
      </c>
      <c r="AG109" s="34" t="n">
        <f aca="false">AA109</f>
        <v>26089.4618711087</v>
      </c>
      <c r="AH109" s="35" t="n">
        <f aca="false">AG109/24</f>
        <v>1087.06091129619</v>
      </c>
      <c r="AI109" s="35" t="n">
        <f aca="false">AG109/24/365</f>
        <v>2.97824907204437</v>
      </c>
      <c r="AJ109" s="35" t="n">
        <v>26088.028793895</v>
      </c>
      <c r="AK109" s="35" t="n">
        <f aca="false">AJ109/24</f>
        <v>1087.00119974563</v>
      </c>
      <c r="AL109" s="35" t="n">
        <f aca="false">AJ109/24/365</f>
        <v>2.97808547875514</v>
      </c>
      <c r="AM109" s="34" t="n">
        <f aca="false">((4*PI()^2/(6.67384*10^(-11)))/($D$69)*(I109*1000)^3)^0.5/3600</f>
        <v>26086.9537897923</v>
      </c>
      <c r="AN109" s="35" t="n">
        <f aca="false">AM109/24</f>
        <v>1086.95640790801</v>
      </c>
      <c r="AO109" s="35" t="n">
        <f aca="false">AN109/365</f>
        <v>2.97796276139182</v>
      </c>
    </row>
    <row r="110" customFormat="false" ht="15.2" hidden="false" customHeight="false" outlineLevel="0" collapsed="false">
      <c r="A110" s="1" t="n">
        <v>41</v>
      </c>
      <c r="C110" s="1" t="s">
        <v>164</v>
      </c>
      <c r="D110" s="30" t="n">
        <v>616590000000000</v>
      </c>
      <c r="E110" s="30" t="n">
        <v>2300000000000</v>
      </c>
      <c r="F110" s="30"/>
      <c r="G110" s="30" t="n">
        <v>4</v>
      </c>
      <c r="H110" s="36" t="n">
        <v>4643.3</v>
      </c>
      <c r="I110" s="36" t="n">
        <v>22454800</v>
      </c>
      <c r="J110" s="36" t="n">
        <v>19463821</v>
      </c>
      <c r="K110" s="36" t="n">
        <f aca="false">I110*2-J110</f>
        <v>25445779</v>
      </c>
      <c r="L110" s="36" t="n">
        <v>140459769.23</v>
      </c>
      <c r="P110" s="22" t="n">
        <f aca="false">Q110*R110</f>
        <v>3.03030219086569E+029</v>
      </c>
      <c r="Q110" s="32" t="n">
        <f aca="false">D110*$N$6^2</f>
        <v>7.18192047031875E+032</v>
      </c>
      <c r="R110" s="32" t="n">
        <f aca="false">$N$5*($D$69+D110)</f>
        <v>0.000421934801894458</v>
      </c>
      <c r="S110" s="32" t="n">
        <f aca="false">$P110/J110</f>
        <v>1.55688967282719E+022</v>
      </c>
      <c r="T110" s="32" t="n">
        <f aca="false">$P110/K110</f>
        <v>1.19088599758164E+022</v>
      </c>
      <c r="U110" s="32" t="n">
        <f aca="false">$P110/I110</f>
        <v>1.34951199336698E+022</v>
      </c>
      <c r="V110" s="32" t="n">
        <f aca="false">(S110/$D110)^0.5</f>
        <v>5024.93768602093</v>
      </c>
      <c r="W110" s="32" t="n">
        <f aca="false">(T110/$D110)^0.5</f>
        <v>4394.77713130687</v>
      </c>
      <c r="X110" s="32" t="n">
        <f aca="false">(U110/$D110)^0.5</f>
        <v>4678.32227619267</v>
      </c>
      <c r="Y110" s="32" t="n">
        <f aca="false">2*PI()*J110/V110</f>
        <v>24337.5742686303</v>
      </c>
      <c r="Z110" s="32" t="n">
        <f aca="false">2*PI()*K110/W110</f>
        <v>36379.6706785437</v>
      </c>
      <c r="AA110" s="32" t="n">
        <f aca="false">2*PI()*$I110/X110</f>
        <v>30157.7491045522</v>
      </c>
      <c r="AB110" s="32" t="n">
        <f aca="false">S110-U110</f>
        <v>2.07377679460204E+021</v>
      </c>
      <c r="AC110" s="33" t="n">
        <v>0</v>
      </c>
      <c r="AD110" s="32" t="n">
        <f aca="false">Q110*$N$6^2</f>
        <v>8.36536136524814E+050</v>
      </c>
      <c r="AE110" s="32" t="n">
        <f aca="false">$N$5*($D$69+Q110)</f>
        <v>533.204870644489</v>
      </c>
      <c r="AF110" s="32" t="n">
        <f aca="false">(AD110/((4/3)*PI()*E110))^(1/3)</f>
        <v>4428154382533.92</v>
      </c>
      <c r="AG110" s="34" t="n">
        <f aca="false">AA110</f>
        <v>30157.7491045522</v>
      </c>
      <c r="AH110" s="35" t="n">
        <f aca="false">AG110/24</f>
        <v>1256.57287935634</v>
      </c>
      <c r="AI110" s="35" t="n">
        <f aca="false">AG110/24/365</f>
        <v>3.44266542289409</v>
      </c>
      <c r="AJ110" s="35" t="n">
        <v>30249.9879891456</v>
      </c>
      <c r="AK110" s="35" t="n">
        <f aca="false">AJ110/24</f>
        <v>1260.4161662144</v>
      </c>
      <c r="AL110" s="35" t="n">
        <f aca="false">AJ110/24/365</f>
        <v>3.45319497592987</v>
      </c>
      <c r="AM110" s="34" t="n">
        <f aca="false">((4*PI()^2/(6.67384*10^(-11)))/($D$69)*(I110*1000)^3)^0.5/3600</f>
        <v>30154.8499229649</v>
      </c>
      <c r="AN110" s="35" t="n">
        <f aca="false">AM110/24</f>
        <v>1256.45208012354</v>
      </c>
      <c r="AO110" s="35" t="n">
        <f aca="false">AN110/365</f>
        <v>3.44233446609188</v>
      </c>
    </row>
    <row r="111" customFormat="false" ht="15.2" hidden="false" customHeight="false" outlineLevel="0" collapsed="false">
      <c r="A111" s="1" t="n">
        <v>42</v>
      </c>
      <c r="C111" s="1" t="s">
        <v>165</v>
      </c>
      <c r="D111" s="30" t="n">
        <v>260124000000000</v>
      </c>
      <c r="E111" s="30" t="n">
        <v>2300000000000</v>
      </c>
      <c r="F111" s="30"/>
      <c r="G111" s="30" t="n">
        <v>3</v>
      </c>
      <c r="H111" s="36"/>
      <c r="I111" s="36" t="n">
        <v>25151200</v>
      </c>
      <c r="J111" s="36"/>
      <c r="K111" s="36" t="n">
        <f aca="false">I111*2-J111</f>
        <v>50302400</v>
      </c>
      <c r="L111" s="36"/>
      <c r="P111" s="22" t="n">
        <f aca="false">Q111*R111</f>
        <v>1.27840919751578E+029</v>
      </c>
      <c r="Q111" s="32" t="n">
        <f aca="false">D111*$N$6^2</f>
        <v>3.0298737903975E+032</v>
      </c>
      <c r="R111" s="32" t="n">
        <f aca="false">$N$5*($D$69+D111)</f>
        <v>0.000421934801894193</v>
      </c>
      <c r="S111" s="32" t="e">
        <f aca="false">$P111/J111</f>
        <v>#DIV/0!</v>
      </c>
      <c r="T111" s="32" t="n">
        <f aca="false">$P111/K111</f>
        <v>2.54144771922568E+021</v>
      </c>
      <c r="U111" s="32" t="n">
        <f aca="false">$P111/I111</f>
        <v>5.08289543845136E+021</v>
      </c>
      <c r="V111" s="32" t="e">
        <f aca="false">(S111/$D111)^0.5</f>
        <v>#DIV/0!</v>
      </c>
      <c r="W111" s="32" t="n">
        <f aca="false">(T111/$D111)^0.5</f>
        <v>3125.72220697787</v>
      </c>
      <c r="X111" s="32" t="n">
        <f aca="false">(U111/$D111)^0.5</f>
        <v>4420.43873731886</v>
      </c>
      <c r="Y111" s="32" t="e">
        <f aca="false">2*PI()*J111/V111</f>
        <v>#DIV/0!</v>
      </c>
      <c r="Z111" s="32" t="n">
        <f aca="false">2*PI()*K111/W111</f>
        <v>101115.607743484</v>
      </c>
      <c r="AA111" s="32" t="n">
        <f aca="false">2*PI()*$I111/X111</f>
        <v>35749.7659596082</v>
      </c>
      <c r="AB111" s="32" t="e">
        <f aca="false">S111-U111</f>
        <v>#DIV/0!</v>
      </c>
      <c r="AC111" s="33" t="n">
        <v>0</v>
      </c>
      <c r="AD111" s="32" t="n">
        <f aca="false">Q111*$N$6^2</f>
        <v>3.52913809788321E+050</v>
      </c>
      <c r="AE111" s="32" t="n">
        <f aca="false">$N$5*($D$69+Q111)</f>
        <v>224.946129805767</v>
      </c>
      <c r="AF111" s="32" t="n">
        <f aca="false">(AD111/((4/3)*PI()*E111))^(1/3)</f>
        <v>3321116185882.82</v>
      </c>
      <c r="AG111" s="34" t="n">
        <f aca="false">AA111</f>
        <v>35749.7659596082</v>
      </c>
      <c r="AH111" s="35" t="n">
        <f aca="false">AG111/24</f>
        <v>1489.57358165034</v>
      </c>
      <c r="AI111" s="35" t="n">
        <f aca="false">AG111/24/365</f>
        <v>4.0810235113708</v>
      </c>
      <c r="AJ111" s="35" t="e">
        <f aca="false">NA()</f>
        <v>#N/A</v>
      </c>
      <c r="AK111" s="35" t="e">
        <f aca="false">AJ111/24</f>
        <v>#N/A</v>
      </c>
      <c r="AL111" s="35" t="e">
        <f aca="false">AJ111/24/365</f>
        <v>#N/A</v>
      </c>
      <c r="AM111" s="34" t="n">
        <f aca="false">((4*PI()^2/(6.67384*10^(-11)))/($D$69)*(I111*1000)^3)^0.5/3600</f>
        <v>35746.3291957038</v>
      </c>
      <c r="AN111" s="35" t="n">
        <f aca="false">AM111/24</f>
        <v>1489.43038315433</v>
      </c>
      <c r="AO111" s="35" t="n">
        <f aca="false">AN111/365</f>
        <v>4.08063118672418</v>
      </c>
    </row>
    <row r="112" customFormat="false" ht="15.2" hidden="false" customHeight="false" outlineLevel="0" collapsed="false">
      <c r="A112" s="1" t="n">
        <v>43</v>
      </c>
      <c r="C112" s="1" t="s">
        <v>166</v>
      </c>
      <c r="D112" s="30" t="n">
        <v>2081000000000000</v>
      </c>
      <c r="E112" s="30" t="n">
        <v>2300000000000</v>
      </c>
      <c r="F112" s="30"/>
      <c r="G112" s="30" t="n">
        <v>6</v>
      </c>
      <c r="H112" s="36" t="n">
        <v>4804.7</v>
      </c>
      <c r="I112" s="36" t="n">
        <v>19775000</v>
      </c>
      <c r="J112" s="36" t="n">
        <v>12402880</v>
      </c>
      <c r="K112" s="36" t="n">
        <f aca="false">I112*2-J112</f>
        <v>27147120</v>
      </c>
      <c r="L112" s="36" t="n">
        <v>119813373.85</v>
      </c>
      <c r="P112" s="22" t="n">
        <f aca="false">Q112*R112</f>
        <v>1.02273128970755E+030</v>
      </c>
      <c r="Q112" s="32" t="n">
        <f aca="false">D112*$N$6^2</f>
        <v>2.4239083505625E+033</v>
      </c>
      <c r="R112" s="32" t="n">
        <f aca="false">$N$5*($D$69+D112)</f>
        <v>0.000421934801895545</v>
      </c>
      <c r="S112" s="32" t="n">
        <f aca="false">$P112/J112</f>
        <v>8.24591780060394E+022</v>
      </c>
      <c r="T112" s="32" t="n">
        <f aca="false">$P112/K112</f>
        <v>3.76736570843443E+022</v>
      </c>
      <c r="U112" s="32" t="n">
        <f aca="false">$P112/I112</f>
        <v>5.17183964453879E+022</v>
      </c>
      <c r="V112" s="32" t="n">
        <f aca="false">(S112/$D112)^0.5</f>
        <v>6294.82209457309</v>
      </c>
      <c r="W112" s="32" t="n">
        <f aca="false">(T112/$D112)^0.5</f>
        <v>4254.83624452565</v>
      </c>
      <c r="X112" s="32" t="n">
        <f aca="false">(U112/$D112)^0.5</f>
        <v>4985.2447561678</v>
      </c>
      <c r="Y112" s="32" t="n">
        <f aca="false">2*PI()*J112/V112</f>
        <v>12379.9516828119</v>
      </c>
      <c r="Z112" s="32" t="n">
        <f aca="false">2*PI()*K112/W112</f>
        <v>40088.5899511879</v>
      </c>
      <c r="AA112" s="32" t="n">
        <f aca="false">2*PI()*$I112/X112</f>
        <v>24923.5484969425</v>
      </c>
      <c r="AB112" s="32" t="n">
        <f aca="false">S112-U112</f>
        <v>3.07407815606515E+022</v>
      </c>
      <c r="AC112" s="33" t="n">
        <v>0</v>
      </c>
      <c r="AD112" s="32" t="n">
        <f aca="false">Q112*$N$6^2</f>
        <v>2.82332133201664E+051</v>
      </c>
      <c r="AE112" s="32" t="n">
        <f aca="false">$N$5*($D$69+Q112)</f>
        <v>1799.57300300952</v>
      </c>
      <c r="AF112" s="32" t="n">
        <f aca="false">(AD112/((4/3)*PI()*E112))^(1/3)</f>
        <v>6642240883377.88</v>
      </c>
      <c r="AG112" s="34" t="n">
        <f aca="false">AA112</f>
        <v>24923.5484969425</v>
      </c>
      <c r="AH112" s="35" t="n">
        <f aca="false">AG112/24</f>
        <v>1038.4811873726</v>
      </c>
      <c r="AI112" s="35" t="n">
        <f aca="false">AG112/24/365</f>
        <v>2.84515393800713</v>
      </c>
      <c r="AJ112" s="35" t="n">
        <v>24936.7023643516</v>
      </c>
      <c r="AK112" s="35" t="n">
        <f aca="false">AJ112/24</f>
        <v>1039.02926518132</v>
      </c>
      <c r="AL112" s="35" t="n">
        <f aca="false">AJ112/24/365</f>
        <v>2.8466555210447</v>
      </c>
      <c r="AM112" s="34" t="n">
        <f aca="false">((4*PI()^2/(6.67384*10^(-11)))/($D$69)*(I112*1000)^3)^0.5/3600</f>
        <v>24921.1524994271</v>
      </c>
      <c r="AN112" s="35" t="n">
        <f aca="false">AM112/24</f>
        <v>1038.38135414279</v>
      </c>
      <c r="AO112" s="35" t="n">
        <f aca="false">AN112/365</f>
        <v>2.84488042230903</v>
      </c>
    </row>
    <row r="113" customFormat="false" ht="15.2" hidden="false" customHeight="false" outlineLevel="0" collapsed="false">
      <c r="A113" s="1" t="n">
        <v>44</v>
      </c>
      <c r="C113" s="1" t="s">
        <v>167</v>
      </c>
      <c r="D113" s="30" t="n">
        <v>2081000000000000</v>
      </c>
      <c r="E113" s="30" t="n">
        <v>2300000000000</v>
      </c>
      <c r="F113" s="30"/>
      <c r="G113" s="30" t="n">
        <v>6</v>
      </c>
      <c r="H113" s="36" t="n">
        <v>5037.2</v>
      </c>
      <c r="I113" s="36" t="n">
        <v>18437300</v>
      </c>
      <c r="J113" s="36" t="n">
        <v>12375116</v>
      </c>
      <c r="K113" s="36" t="n">
        <f aca="false">I113*2-J113</f>
        <v>24499484</v>
      </c>
      <c r="L113" s="36" t="n">
        <v>112647481.66</v>
      </c>
      <c r="P113" s="22" t="n">
        <f aca="false">Q113*R113</f>
        <v>1.02273128970755E+030</v>
      </c>
      <c r="Q113" s="32" t="n">
        <f aca="false">D113*$N$6^2</f>
        <v>2.4239083505625E+033</v>
      </c>
      <c r="R113" s="32" t="n">
        <f aca="false">$N$5*($D$69+D113)</f>
        <v>0.000421934801895545</v>
      </c>
      <c r="S113" s="32" t="n">
        <f aca="false">$P113/J113</f>
        <v>8.26441780188199E+022</v>
      </c>
      <c r="T113" s="32" t="n">
        <f aca="false">$P113/K113</f>
        <v>4.17450134748775E+022</v>
      </c>
      <c r="U113" s="32" t="n">
        <f aca="false">$P113/I113</f>
        <v>5.54707733620186E+022</v>
      </c>
      <c r="V113" s="32" t="n">
        <f aca="false">(S113/$D113)^0.5</f>
        <v>6301.87946377766</v>
      </c>
      <c r="W113" s="32" t="n">
        <f aca="false">(T113/$D113)^0.5</f>
        <v>4478.84736852483</v>
      </c>
      <c r="X113" s="32" t="n">
        <f aca="false">(U113/$D113)^0.5</f>
        <v>5162.92801989299</v>
      </c>
      <c r="Y113" s="32" t="n">
        <f aca="false">2*PI()*J113/V113</f>
        <v>12338.4059426666</v>
      </c>
      <c r="Z113" s="32" t="n">
        <f aca="false">2*PI()*K113/W113</f>
        <v>34369.2886219032</v>
      </c>
      <c r="AA113" s="32" t="n">
        <f aca="false">2*PI()*$I113/X113</f>
        <v>22437.8438005927</v>
      </c>
      <c r="AB113" s="32" t="n">
        <f aca="false">S113-U113</f>
        <v>2.71734046568012E+022</v>
      </c>
      <c r="AC113" s="33" t="n">
        <v>0</v>
      </c>
      <c r="AD113" s="32" t="n">
        <f aca="false">Q113*$N$6^2</f>
        <v>2.82332133201664E+051</v>
      </c>
      <c r="AE113" s="32" t="n">
        <f aca="false">$N$5*($D$69+Q113)</f>
        <v>1799.57300300952</v>
      </c>
      <c r="AF113" s="32" t="n">
        <f aca="false">(AD113/((4/3)*PI()*E113))^(1/3)</f>
        <v>6642240883377.88</v>
      </c>
      <c r="AG113" s="34" t="n">
        <f aca="false">AA113</f>
        <v>22437.8438005927</v>
      </c>
      <c r="AH113" s="35" t="n">
        <f aca="false">AG113/24</f>
        <v>934.910158358028</v>
      </c>
      <c r="AI113" s="35" t="n">
        <f aca="false">AG113/24/365</f>
        <v>2.56139769413158</v>
      </c>
      <c r="AJ113" s="35" t="n">
        <v>22363.114758199</v>
      </c>
      <c r="AK113" s="35" t="n">
        <f aca="false">AJ113/24</f>
        <v>931.796448258292</v>
      </c>
      <c r="AL113" s="35" t="n">
        <f aca="false">AJ113/24/365</f>
        <v>2.55286698152957</v>
      </c>
      <c r="AM113" s="34" t="n">
        <f aca="false">((4*PI()^2/(6.67384*10^(-11)))/($D$69)*(I113*1000)^3)^0.5/3600</f>
        <v>22435.6867635238</v>
      </c>
      <c r="AN113" s="35" t="n">
        <f aca="false">AM113/24</f>
        <v>934.82028181349</v>
      </c>
      <c r="AO113" s="35" t="n">
        <f aca="false">AN113/365</f>
        <v>2.56115145702326</v>
      </c>
    </row>
    <row r="114" customFormat="false" ht="15.2" hidden="false" customHeight="false" outlineLevel="0" collapsed="false">
      <c r="A114" s="1" t="n">
        <v>45</v>
      </c>
      <c r="C114" s="1" t="s">
        <v>168</v>
      </c>
      <c r="D114" s="30" t="n">
        <v>2081000000000000</v>
      </c>
      <c r="E114" s="30" t="n">
        <v>2300000000000</v>
      </c>
      <c r="F114" s="30"/>
      <c r="G114" s="30" t="n">
        <v>6</v>
      </c>
      <c r="H114" s="36" t="n">
        <v>4407.2</v>
      </c>
      <c r="I114" s="36" t="n">
        <v>22077100</v>
      </c>
      <c r="J114" s="36" t="n">
        <v>11387368</v>
      </c>
      <c r="K114" s="36" t="n">
        <f aca="false">I114*2-J114</f>
        <v>32766832</v>
      </c>
      <c r="L114" s="36" t="n">
        <v>130186531.63</v>
      </c>
      <c r="P114" s="22" t="n">
        <f aca="false">Q114*R114</f>
        <v>1.02273128970755E+030</v>
      </c>
      <c r="Q114" s="32" t="n">
        <f aca="false">D114*$N$6^2</f>
        <v>2.4239083505625E+033</v>
      </c>
      <c r="R114" s="32" t="n">
        <f aca="false">$N$5*($D$69+D114)</f>
        <v>0.000421934801895545</v>
      </c>
      <c r="S114" s="32" t="n">
        <f aca="false">$P114/J114</f>
        <v>8.98127899008398E+022</v>
      </c>
      <c r="T114" s="32" t="n">
        <f aca="false">$P114/K114</f>
        <v>3.12123945857062E+022</v>
      </c>
      <c r="U114" s="32" t="n">
        <f aca="false">$P114/I114</f>
        <v>4.63254362985875E+022</v>
      </c>
      <c r="V114" s="32" t="n">
        <f aca="false">(S114/$D114)^0.5</f>
        <v>6569.51114210539</v>
      </c>
      <c r="W114" s="32" t="n">
        <f aca="false">(T114/$D114)^0.5</f>
        <v>3872.82171018726</v>
      </c>
      <c r="X114" s="32" t="n">
        <f aca="false">(U114/$D114)^0.5</f>
        <v>4718.1714574878</v>
      </c>
      <c r="Y114" s="32" t="n">
        <f aca="false">2*PI()*J114/V114</f>
        <v>10891.0605001451</v>
      </c>
      <c r="Z114" s="32" t="n">
        <f aca="false">2*PI()*K114/W114</f>
        <v>53160.2260036048</v>
      </c>
      <c r="AA114" s="32" t="n">
        <f aca="false">2*PI()*$I114/X114</f>
        <v>29400.0571185248</v>
      </c>
      <c r="AB114" s="32" t="n">
        <f aca="false">S114-U114</f>
        <v>4.34873536022523E+022</v>
      </c>
      <c r="AC114" s="33" t="n">
        <v>0</v>
      </c>
      <c r="AD114" s="32" t="n">
        <f aca="false">Q114*$N$6^2</f>
        <v>2.82332133201664E+051</v>
      </c>
      <c r="AE114" s="32" t="n">
        <f aca="false">$N$5*($D$69+Q114)</f>
        <v>1799.57300300952</v>
      </c>
      <c r="AF114" s="32" t="n">
        <f aca="false">(AD114/((4/3)*PI()*E114))^(1/3)</f>
        <v>6642240883377.88</v>
      </c>
      <c r="AG114" s="34" t="n">
        <f aca="false">AA114</f>
        <v>29400.0571185248</v>
      </c>
      <c r="AH114" s="35" t="n">
        <f aca="false">AG114/24</f>
        <v>1225.00237993853</v>
      </c>
      <c r="AI114" s="35" t="n">
        <f aca="false">AG114/24/365</f>
        <v>3.35617090394118</v>
      </c>
      <c r="AJ114" s="35" t="n">
        <v>29539.5107165547</v>
      </c>
      <c r="AK114" s="35" t="n">
        <f aca="false">AJ114/24</f>
        <v>1230.81294652311</v>
      </c>
      <c r="AL114" s="35" t="n">
        <f aca="false">AJ114/24/365</f>
        <v>3.37209026444689</v>
      </c>
      <c r="AM114" s="34" t="n">
        <f aca="false">((4*PI()^2/(6.67384*10^(-11)))/($D$69)*(I114*1000)^3)^0.5/3600</f>
        <v>29397.2307768497</v>
      </c>
      <c r="AN114" s="35" t="n">
        <f aca="false">AM114/24</f>
        <v>1224.88461570207</v>
      </c>
      <c r="AO114" s="35" t="n">
        <f aca="false">AN114/365</f>
        <v>3.35584826219745</v>
      </c>
    </row>
    <row r="115" customFormat="false" ht="15.2" hidden="false" customHeight="false" outlineLevel="0" collapsed="false">
      <c r="A115" s="1" t="n">
        <v>46</v>
      </c>
      <c r="C115" s="1" t="s">
        <v>169</v>
      </c>
      <c r="D115" s="30" t="n">
        <v>2081000000000000</v>
      </c>
      <c r="E115" s="30" t="n">
        <v>2300000000000</v>
      </c>
      <c r="F115" s="30"/>
      <c r="G115" s="30" t="n">
        <v>6</v>
      </c>
      <c r="H115" s="36" t="n">
        <v>4563.6</v>
      </c>
      <c r="I115" s="36" t="n">
        <v>23065500</v>
      </c>
      <c r="J115" s="36" t="n">
        <v>18726879</v>
      </c>
      <c r="K115" s="36" t="n">
        <f aca="false">I115*2-J115</f>
        <v>27404121</v>
      </c>
      <c r="L115" s="36" t="n">
        <v>143634260.25</v>
      </c>
      <c r="P115" s="22" t="n">
        <f aca="false">Q115*R115</f>
        <v>1.02273128970755E+030</v>
      </c>
      <c r="Q115" s="32" t="n">
        <f aca="false">D115*$N$6^2</f>
        <v>2.4239083505625E+033</v>
      </c>
      <c r="R115" s="32" t="n">
        <f aca="false">$N$5*($D$69+D115)</f>
        <v>0.000421934801895545</v>
      </c>
      <c r="S115" s="32" t="n">
        <f aca="false">$P115/J115</f>
        <v>5.46130131832189E+022</v>
      </c>
      <c r="T115" s="32" t="n">
        <f aca="false">$P115/K115</f>
        <v>3.73203464437902E+022</v>
      </c>
      <c r="U115" s="32" t="n">
        <f aca="false">$P115/I115</f>
        <v>4.43403043379743E+022</v>
      </c>
      <c r="V115" s="32" t="n">
        <f aca="false">(S115/$D115)^0.5</f>
        <v>5122.85459522847</v>
      </c>
      <c r="W115" s="32" t="n">
        <f aca="false">(T115/$D115)^0.5</f>
        <v>4234.83791986089</v>
      </c>
      <c r="X115" s="32" t="n">
        <f aca="false">(U115/$D115)^0.5</f>
        <v>4615.97337054756</v>
      </c>
      <c r="Y115" s="32" t="n">
        <f aca="false">2*PI()*J115/V115</f>
        <v>22968.5322499149</v>
      </c>
      <c r="Z115" s="32" t="n">
        <f aca="false">2*PI()*K115/W115</f>
        <v>40659.2114460493</v>
      </c>
      <c r="AA115" s="32" t="n">
        <f aca="false">2*PI()*$I115/X115</f>
        <v>31396.3706176146</v>
      </c>
      <c r="AB115" s="32" t="n">
        <f aca="false">S115-U115</f>
        <v>1.02727088452447E+022</v>
      </c>
      <c r="AC115" s="33" t="n">
        <v>0</v>
      </c>
      <c r="AD115" s="32" t="n">
        <f aca="false">Q115*$N$6^2</f>
        <v>2.82332133201664E+051</v>
      </c>
      <c r="AE115" s="32" t="n">
        <f aca="false">$N$5*($D$69+Q115)</f>
        <v>1799.57300300952</v>
      </c>
      <c r="AF115" s="32" t="n">
        <f aca="false">(AD115/((4/3)*PI()*E115))^(1/3)</f>
        <v>6642240883377.88</v>
      </c>
      <c r="AG115" s="34" t="n">
        <f aca="false">AA115</f>
        <v>31396.3706176146</v>
      </c>
      <c r="AH115" s="35" t="n">
        <f aca="false">AG115/24</f>
        <v>1308.18210906728</v>
      </c>
      <c r="AI115" s="35" t="n">
        <f aca="false">AG115/24/365</f>
        <v>3.58406057278705</v>
      </c>
      <c r="AJ115" s="35" t="n">
        <v>31473.8934722587</v>
      </c>
      <c r="AK115" s="35" t="n">
        <f aca="false">AJ115/24</f>
        <v>1311.41222801078</v>
      </c>
      <c r="AL115" s="35" t="n">
        <f aca="false">AJ115/24/365</f>
        <v>3.59291021372817</v>
      </c>
      <c r="AM115" s="34" t="n">
        <f aca="false">((4*PI()^2/(6.67384*10^(-11)))/($D$69)*(I115*1000)^3)^0.5/3600</f>
        <v>31393.3523625695</v>
      </c>
      <c r="AN115" s="35" t="n">
        <f aca="false">AM115/24</f>
        <v>1308.0563484404</v>
      </c>
      <c r="AO115" s="35" t="n">
        <f aca="false">AN115/365</f>
        <v>3.58371602312437</v>
      </c>
    </row>
    <row r="116" customFormat="false" ht="15.2" hidden="false" customHeight="false" outlineLevel="0" collapsed="false">
      <c r="A116" s="1" t="n">
        <v>47</v>
      </c>
      <c r="C116" s="1" t="s">
        <v>170</v>
      </c>
      <c r="D116" s="30" t="n">
        <v>2081000000000000</v>
      </c>
      <c r="E116" s="30" t="n">
        <v>2300000000000</v>
      </c>
      <c r="F116" s="30"/>
      <c r="G116" s="30" t="n">
        <v>6</v>
      </c>
      <c r="H116" s="36" t="n">
        <v>4959.9</v>
      </c>
      <c r="I116" s="36" t="n">
        <v>17663300</v>
      </c>
      <c r="J116" s="36" t="n">
        <v>9354484</v>
      </c>
      <c r="K116" s="36" t="n">
        <f aca="false">I116*2-J116</f>
        <v>25972116</v>
      </c>
      <c r="L116" s="36" t="n">
        <v>104560866.8</v>
      </c>
      <c r="P116" s="22" t="n">
        <f aca="false">Q116*R116</f>
        <v>1.02273128970755E+030</v>
      </c>
      <c r="Q116" s="32" t="n">
        <f aca="false">D116*$N$6^2</f>
        <v>2.4239083505625E+033</v>
      </c>
      <c r="R116" s="32" t="n">
        <f aca="false">$N$5*($D$69+D116)</f>
        <v>0.000421934801895545</v>
      </c>
      <c r="S116" s="32" t="n">
        <f aca="false">$P116/J116</f>
        <v>1.09330593724629E+023</v>
      </c>
      <c r="T116" s="32" t="n">
        <f aca="false">$P116/K116</f>
        <v>3.93780502792897E+022</v>
      </c>
      <c r="U116" s="32" t="n">
        <f aca="false">$P116/I116</f>
        <v>5.79014844172689E+022</v>
      </c>
      <c r="V116" s="32" t="n">
        <f aca="false">(S116/$D116)^0.5</f>
        <v>7248.2775207688</v>
      </c>
      <c r="W116" s="32" t="n">
        <f aca="false">(T116/$D116)^0.5</f>
        <v>4350.01810461414</v>
      </c>
      <c r="X116" s="32" t="n">
        <f aca="false">(U116/$D116)^0.5</f>
        <v>5274.83414531499</v>
      </c>
      <c r="Y116" s="32" t="n">
        <f aca="false">2*PI()*J116/V116</f>
        <v>8108.95502505709</v>
      </c>
      <c r="Z116" s="32" t="n">
        <f aca="false">2*PI()*K116/W116</f>
        <v>37514.2387279878</v>
      </c>
      <c r="AA116" s="32" t="n">
        <f aca="false">2*PI()*$I116/X116</f>
        <v>21039.8628618261</v>
      </c>
      <c r="AB116" s="32" t="n">
        <f aca="false">S116-U116</f>
        <v>5.14291093073605E+022</v>
      </c>
      <c r="AC116" s="33" t="n">
        <v>0</v>
      </c>
      <c r="AD116" s="32" t="n">
        <f aca="false">Q116*$N$6^2</f>
        <v>2.82332133201664E+051</v>
      </c>
      <c r="AE116" s="32" t="n">
        <f aca="false">$N$5*($D$69+Q116)</f>
        <v>1799.57300300952</v>
      </c>
      <c r="AF116" s="32" t="n">
        <f aca="false">(AD116/((4/3)*PI()*E116))^(1/3)</f>
        <v>6642240883377.88</v>
      </c>
      <c r="AG116" s="34" t="n">
        <f aca="false">AA116</f>
        <v>21039.8628618261</v>
      </c>
      <c r="AH116" s="35" t="n">
        <f aca="false">AG116/24</f>
        <v>876.660952576088</v>
      </c>
      <c r="AI116" s="35" t="n">
        <f aca="false">AG116/24/365</f>
        <v>2.40181082897558</v>
      </c>
      <c r="AJ116" s="35" t="n">
        <v>21081.2449444545</v>
      </c>
      <c r="AK116" s="35" t="n">
        <f aca="false">AJ116/24</f>
        <v>878.385206018939</v>
      </c>
      <c r="AL116" s="35" t="n">
        <f aca="false">AJ116/24/365</f>
        <v>2.40653481101079</v>
      </c>
      <c r="AM116" s="34" t="n">
        <f aca="false">((4*PI()^2/(6.67384*10^(-11)))/($D$69)*(I116*1000)^3)^0.5/3600</f>
        <v>21037.8402180943</v>
      </c>
      <c r="AN116" s="35" t="n">
        <f aca="false">AM116/24</f>
        <v>876.576675753931</v>
      </c>
      <c r="AO116" s="35" t="n">
        <f aca="false">AN116/365</f>
        <v>2.40157993357241</v>
      </c>
    </row>
    <row r="117" customFormat="false" ht="15.2" hidden="false" customHeight="false" outlineLevel="0" collapsed="false">
      <c r="A117" s="1" t="n">
        <v>48</v>
      </c>
      <c r="C117" s="1" t="s">
        <v>171</v>
      </c>
      <c r="D117" s="30" t="n">
        <v>2081000000000000</v>
      </c>
      <c r="E117" s="30" t="n">
        <v>2300000000000</v>
      </c>
      <c r="F117" s="30"/>
      <c r="G117" s="30" t="n">
        <v>6</v>
      </c>
      <c r="H117" s="36" t="n">
        <v>4388.1</v>
      </c>
      <c r="I117" s="36" t="n">
        <v>22920400</v>
      </c>
      <c r="J117" s="36" t="n">
        <v>12684149</v>
      </c>
      <c r="K117" s="36" t="n">
        <f aca="false">I117*2-J117</f>
        <v>33156651</v>
      </c>
      <c r="L117" s="36" t="n">
        <v>136538557.68</v>
      </c>
      <c r="P117" s="22" t="n">
        <f aca="false">Q117*R117</f>
        <v>1.02273128970755E+030</v>
      </c>
      <c r="Q117" s="32" t="n">
        <f aca="false">D117*$N$6^2</f>
        <v>2.4239083505625E+033</v>
      </c>
      <c r="R117" s="32" t="n">
        <f aca="false">$N$5*($D$69+D117)</f>
        <v>0.000421934801895545</v>
      </c>
      <c r="S117" s="32" t="n">
        <f aca="false">$P117/J117</f>
        <v>8.0630658762172E+022</v>
      </c>
      <c r="T117" s="32" t="n">
        <f aca="false">$P117/K117</f>
        <v>3.08454339887206E+022</v>
      </c>
      <c r="U117" s="32" t="n">
        <f aca="false">$P117/I117</f>
        <v>4.4621005292558E+022</v>
      </c>
      <c r="V117" s="32" t="n">
        <f aca="false">(S117/$D117)^0.5</f>
        <v>6224.63748752615</v>
      </c>
      <c r="W117" s="32" t="n">
        <f aca="false">(T117/$D117)^0.5</f>
        <v>3849.98823545327</v>
      </c>
      <c r="X117" s="32" t="n">
        <f aca="false">(U117/$D117)^0.5</f>
        <v>4630.56127157826</v>
      </c>
      <c r="Y117" s="32" t="n">
        <f aca="false">2*PI()*J117/V117</f>
        <v>12803.4538221037</v>
      </c>
      <c r="Z117" s="32" t="n">
        <f aca="false">2*PI()*K117/W117</f>
        <v>54111.6932462403</v>
      </c>
      <c r="AA117" s="32" t="n">
        <f aca="false">2*PI()*$I117/X117</f>
        <v>31100.5755174025</v>
      </c>
      <c r="AB117" s="32" t="n">
        <f aca="false">S117-U117</f>
        <v>3.60096534696141E+022</v>
      </c>
      <c r="AC117" s="33" t="n">
        <v>0</v>
      </c>
      <c r="AD117" s="32" t="n">
        <f aca="false">Q117*$N$6^2</f>
        <v>2.82332133201664E+051</v>
      </c>
      <c r="AE117" s="32" t="n">
        <f aca="false">$N$5*($D$69+Q117)</f>
        <v>1799.57300300952</v>
      </c>
      <c r="AF117" s="32" t="n">
        <f aca="false">(AD117/((4/3)*PI()*E117))^(1/3)</f>
        <v>6642240883377.88</v>
      </c>
      <c r="AG117" s="34" t="n">
        <f aca="false">AA117</f>
        <v>31100.5755174025</v>
      </c>
      <c r="AH117" s="35" t="n">
        <f aca="false">AG117/24</f>
        <v>1295.8573132251</v>
      </c>
      <c r="AI117" s="35" t="n">
        <f aca="false">AG117/24/365</f>
        <v>3.5502940088359</v>
      </c>
      <c r="AJ117" s="35" t="n">
        <v>31115.6440555138</v>
      </c>
      <c r="AK117" s="35" t="n">
        <f aca="false">AJ117/24</f>
        <v>1296.48516897974</v>
      </c>
      <c r="AL117" s="35" t="n">
        <f aca="false">AJ117/24/365</f>
        <v>3.55201416158833</v>
      </c>
      <c r="AM117" s="34" t="n">
        <f aca="false">((4*PI()^2/(6.67384*10^(-11)))/($D$69)*(I117*1000)^3)^0.5/3600</f>
        <v>31097.5856982892</v>
      </c>
      <c r="AN117" s="35" t="n">
        <f aca="false">AM117/24</f>
        <v>1295.73273742872</v>
      </c>
      <c r="AO117" s="35" t="n">
        <f aca="false">AN117/365</f>
        <v>3.54995270528416</v>
      </c>
    </row>
    <row r="118" customFormat="false" ht="15.2" hidden="false" customHeight="false" outlineLevel="0" collapsed="false">
      <c r="A118" s="1" t="n">
        <v>49</v>
      </c>
      <c r="C118" s="1" t="s">
        <v>172</v>
      </c>
      <c r="D118" s="30" t="n">
        <v>2081000000000000</v>
      </c>
      <c r="E118" s="30" t="n">
        <v>2300000000000</v>
      </c>
      <c r="F118" s="30"/>
      <c r="G118" s="30" t="n">
        <v>6</v>
      </c>
      <c r="H118" s="36" t="n">
        <v>5029</v>
      </c>
      <c r="I118" s="36" t="n">
        <v>18442200</v>
      </c>
      <c r="J118" s="36" t="n">
        <v>12614465</v>
      </c>
      <c r="K118" s="36" t="n">
        <f aca="false">I118*2-J118</f>
        <v>24269935</v>
      </c>
      <c r="L118" s="36" t="n">
        <v>112926492.35</v>
      </c>
      <c r="P118" s="22" t="n">
        <f aca="false">Q118*R118</f>
        <v>1.02273128970755E+030</v>
      </c>
      <c r="Q118" s="32" t="n">
        <f aca="false">D118*$N$6^2</f>
        <v>2.4239083505625E+033</v>
      </c>
      <c r="R118" s="32" t="n">
        <f aca="false">$N$5*($D$69+D118)</f>
        <v>0.000421934801895545</v>
      </c>
      <c r="S118" s="32" t="n">
        <f aca="false">$P118/J118</f>
        <v>8.1076073357653E+022</v>
      </c>
      <c r="T118" s="32" t="n">
        <f aca="false">$P118/K118</f>
        <v>4.21398446146455E+022</v>
      </c>
      <c r="U118" s="32" t="n">
        <f aca="false">$P118/I118</f>
        <v>5.54560350558798E+022</v>
      </c>
      <c r="V118" s="32" t="n">
        <f aca="false">(S118/$D118)^0.5</f>
        <v>6241.80667598119</v>
      </c>
      <c r="W118" s="32" t="n">
        <f aca="false">(T118/$D118)^0.5</f>
        <v>4499.97835515353</v>
      </c>
      <c r="X118" s="32" t="n">
        <f aca="false">(U118/$D118)^0.5</f>
        <v>5162.24209229401</v>
      </c>
      <c r="Y118" s="32" t="n">
        <f aca="false">2*PI()*J118/V118</f>
        <v>12698.0897134998</v>
      </c>
      <c r="Z118" s="32" t="n">
        <f aca="false">2*PI()*K118/W118</f>
        <v>33887.3849967664</v>
      </c>
      <c r="AA118" s="32" t="n">
        <f aca="false">2*PI()*$I118/X118</f>
        <v>22446.7892052258</v>
      </c>
      <c r="AB118" s="32" t="n">
        <f aca="false">S118-U118</f>
        <v>2.56200383017732E+022</v>
      </c>
      <c r="AC118" s="33" t="n">
        <v>0</v>
      </c>
      <c r="AD118" s="32" t="n">
        <f aca="false">Q118*$N$6^2</f>
        <v>2.82332133201664E+051</v>
      </c>
      <c r="AE118" s="32" t="n">
        <f aca="false">$N$5*($D$69+Q118)</f>
        <v>1799.57300300952</v>
      </c>
      <c r="AF118" s="32" t="n">
        <f aca="false">(AD118/((4/3)*PI()*E118))^(1/3)</f>
        <v>6642240883377.88</v>
      </c>
      <c r="AG118" s="34" t="n">
        <f aca="false">AA118</f>
        <v>22446.7892052258</v>
      </c>
      <c r="AH118" s="35" t="n">
        <f aca="false">AG118/24</f>
        <v>935.282883551074</v>
      </c>
      <c r="AI118" s="35" t="n">
        <f aca="false">AG118/24/365</f>
        <v>2.56241885904404</v>
      </c>
      <c r="AJ118" s="35" t="n">
        <v>22455.059127063</v>
      </c>
      <c r="AK118" s="35" t="n">
        <f aca="false">AJ118/24</f>
        <v>935.627463627626</v>
      </c>
      <c r="AL118" s="35" t="n">
        <f aca="false">AJ118/24/365</f>
        <v>2.56336291404829</v>
      </c>
      <c r="AM118" s="34" t="n">
        <f aca="false">((4*PI()^2/(6.67384*10^(-11)))/($D$69)*(I118*1000)^3)^0.5/3600</f>
        <v>22444.6313082004</v>
      </c>
      <c r="AN118" s="35" t="n">
        <f aca="false">AM118/24</f>
        <v>935.192971175015</v>
      </c>
      <c r="AO118" s="35" t="n">
        <f aca="false">AN118/365</f>
        <v>2.56217252376716</v>
      </c>
    </row>
    <row r="119" customFormat="false" ht="15.2" hidden="false" customHeight="false" outlineLevel="0" collapsed="false">
      <c r="A119" s="1" t="n">
        <v>50</v>
      </c>
      <c r="C119" s="1" t="s">
        <v>173</v>
      </c>
      <c r="D119" s="30" t="n">
        <v>2081000000000000</v>
      </c>
      <c r="E119" s="30" t="n">
        <v>2300000000000</v>
      </c>
      <c r="F119" s="30"/>
      <c r="G119" s="30" t="n">
        <v>6</v>
      </c>
      <c r="H119" s="36" t="n">
        <v>4972.5</v>
      </c>
      <c r="I119" s="36" t="n">
        <v>19356400</v>
      </c>
      <c r="J119" s="36" t="n">
        <v>15154126</v>
      </c>
      <c r="K119" s="36" t="n">
        <f aca="false">I119*2-J119</f>
        <v>23558674</v>
      </c>
      <c r="L119" s="36" t="n">
        <v>120173869.21</v>
      </c>
      <c r="P119" s="22" t="n">
        <f aca="false">Q119*R119</f>
        <v>1.02273128970755E+030</v>
      </c>
      <c r="Q119" s="32" t="n">
        <f aca="false">D119*$N$6^2</f>
        <v>2.4239083505625E+033</v>
      </c>
      <c r="R119" s="32" t="n">
        <f aca="false">$N$5*($D$69+D119)</f>
        <v>0.000421934801895545</v>
      </c>
      <c r="S119" s="32" t="n">
        <f aca="false">$P119/J119</f>
        <v>6.74886357489403E+022</v>
      </c>
      <c r="T119" s="32" t="n">
        <f aca="false">$P119/K119</f>
        <v>4.34120905831774E+022</v>
      </c>
      <c r="U119" s="32" t="n">
        <f aca="false">$P119/I119</f>
        <v>5.28368544619633E+022</v>
      </c>
      <c r="V119" s="32" t="n">
        <f aca="false">(S119/$D119)^0.5</f>
        <v>5694.81059661781</v>
      </c>
      <c r="W119" s="32" t="n">
        <f aca="false">(T119/$D119)^0.5</f>
        <v>4567.40276175331</v>
      </c>
      <c r="X119" s="32" t="n">
        <f aca="false">(U119/$D119)^0.5</f>
        <v>5038.86168534884</v>
      </c>
      <c r="Y119" s="32" t="n">
        <f aca="false">2*PI()*J119/V119</f>
        <v>16719.8153847114</v>
      </c>
      <c r="Z119" s="32" t="n">
        <f aca="false">2*PI()*K119/W119</f>
        <v>32408.6843343352</v>
      </c>
      <c r="AA119" s="32" t="n">
        <f aca="false">2*PI()*$I119/X119</f>
        <v>24136.373584835</v>
      </c>
      <c r="AB119" s="32" t="n">
        <f aca="false">S119-U119</f>
        <v>1.4651781286977E+022</v>
      </c>
      <c r="AC119" s="33" t="n">
        <v>0</v>
      </c>
      <c r="AD119" s="32" t="n">
        <f aca="false">Q119*$N$6^2</f>
        <v>2.82332133201664E+051</v>
      </c>
      <c r="AE119" s="32" t="n">
        <f aca="false">$N$5*($D$69+Q119)</f>
        <v>1799.57300300952</v>
      </c>
      <c r="AF119" s="32" t="n">
        <f aca="false">(AD119/((4/3)*PI()*E119))^(1/3)</f>
        <v>6642240883377.88</v>
      </c>
      <c r="AG119" s="34" t="n">
        <f aca="false">AA119</f>
        <v>24136.373584835</v>
      </c>
      <c r="AH119" s="35" t="n">
        <f aca="false">AG119/24</f>
        <v>1005.68223270146</v>
      </c>
      <c r="AI119" s="35" t="n">
        <f aca="false">AG119/24/365</f>
        <v>2.75529378822317</v>
      </c>
      <c r="AJ119" s="35" t="n">
        <v>24167.6961709402</v>
      </c>
      <c r="AK119" s="35" t="n">
        <f aca="false">AJ119/24</f>
        <v>1006.98734045584</v>
      </c>
      <c r="AL119" s="35" t="n">
        <f aca="false">AJ119/24/365</f>
        <v>2.75886942590641</v>
      </c>
      <c r="AM119" s="34" t="n">
        <f aca="false">((4*PI()^2/(6.67384*10^(-11)))/($D$69)*(I119*1000)^3)^0.5/3600</f>
        <v>24134.0532615012</v>
      </c>
      <c r="AN119" s="35" t="n">
        <f aca="false">AM119/24</f>
        <v>1005.58555256255</v>
      </c>
      <c r="AO119" s="35" t="n">
        <f aca="false">AN119/365</f>
        <v>2.75502891113027</v>
      </c>
    </row>
    <row r="120" customFormat="false" ht="15.2" hidden="false" customHeight="false" outlineLevel="0" collapsed="false">
      <c r="A120" s="1" t="n">
        <v>51</v>
      </c>
      <c r="C120" s="1" t="s">
        <v>174</v>
      </c>
      <c r="D120" s="30" t="n">
        <v>2081000000000000</v>
      </c>
      <c r="E120" s="30" t="n">
        <v>2300000000000</v>
      </c>
      <c r="F120" s="30"/>
      <c r="G120" s="30" t="n">
        <v>6</v>
      </c>
      <c r="H120" s="36" t="n">
        <v>5265.7</v>
      </c>
      <c r="I120" s="36" t="n">
        <v>17909900</v>
      </c>
      <c r="J120" s="36" t="n">
        <v>15785786</v>
      </c>
      <c r="K120" s="36" t="n">
        <f aca="false">I120*2-J120</f>
        <v>20034014</v>
      </c>
      <c r="L120" s="36" t="n">
        <v>112134455.81</v>
      </c>
      <c r="P120" s="22" t="n">
        <f aca="false">Q120*R120</f>
        <v>1.02273128970755E+030</v>
      </c>
      <c r="Q120" s="32" t="n">
        <f aca="false">D120*$N$6^2</f>
        <v>2.4239083505625E+033</v>
      </c>
      <c r="R120" s="32" t="n">
        <f aca="false">$N$5*($D$69+D120)</f>
        <v>0.000421934801895545</v>
      </c>
      <c r="S120" s="32" t="n">
        <f aca="false">$P120/J120</f>
        <v>6.47881131612671E+022</v>
      </c>
      <c r="T120" s="32" t="n">
        <f aca="false">$P120/K120</f>
        <v>5.10497441854411E+022</v>
      </c>
      <c r="U120" s="32" t="n">
        <f aca="false">$P120/I120</f>
        <v>5.71042434467834E+022</v>
      </c>
      <c r="V120" s="32" t="n">
        <f aca="false">(S120/$D120)^0.5</f>
        <v>5579.70997996168</v>
      </c>
      <c r="W120" s="32" t="n">
        <f aca="false">(T120/$D120)^0.5</f>
        <v>4952.91351868919</v>
      </c>
      <c r="X120" s="32" t="n">
        <f aca="false">(U120/$D120)^0.5</f>
        <v>5238.39388719821</v>
      </c>
      <c r="Y120" s="32" t="n">
        <f aca="false">2*PI()*J120/V120</f>
        <v>17776.0168563748</v>
      </c>
      <c r="Z120" s="32" t="n">
        <f aca="false">2*PI()*K120/W120</f>
        <v>25414.8234031641</v>
      </c>
      <c r="AA120" s="32" t="n">
        <f aca="false">2*PI()*$I120/X120</f>
        <v>21482.0082178364</v>
      </c>
      <c r="AB120" s="32" t="n">
        <f aca="false">S120-U120</f>
        <v>7.6838697144837E+021</v>
      </c>
      <c r="AC120" s="33" t="n">
        <v>0</v>
      </c>
      <c r="AD120" s="32" t="n">
        <f aca="false">Q120*$N$6^2</f>
        <v>2.82332133201664E+051</v>
      </c>
      <c r="AE120" s="32" t="n">
        <f aca="false">$N$5*($D$69+Q120)</f>
        <v>1799.57300300952</v>
      </c>
      <c r="AF120" s="32" t="n">
        <f aca="false">(AD120/((4/3)*PI()*E120))^(1/3)</f>
        <v>6642240883377.88</v>
      </c>
      <c r="AG120" s="34" t="n">
        <f aca="false">AA120</f>
        <v>21482.0082178364</v>
      </c>
      <c r="AH120" s="35" t="n">
        <f aca="false">AG120/24</f>
        <v>895.083675743182</v>
      </c>
      <c r="AI120" s="35" t="n">
        <f aca="false">AG120/24/365</f>
        <v>2.452284043132</v>
      </c>
      <c r="AJ120" s="35" t="n">
        <v>21295.2609928405</v>
      </c>
      <c r="AK120" s="35" t="n">
        <f aca="false">AJ120/24</f>
        <v>887.302541368353</v>
      </c>
      <c r="AL120" s="35" t="n">
        <f aca="false">AJ120/24/365</f>
        <v>2.43096586676261</v>
      </c>
      <c r="AM120" s="34" t="n">
        <f aca="false">((4*PI()^2/(6.67384*10^(-11)))/($D$69)*(I120*1000)^3)^0.5/3600</f>
        <v>21479.9430689543</v>
      </c>
      <c r="AN120" s="35" t="n">
        <f aca="false">AM120/24</f>
        <v>894.997627873096</v>
      </c>
      <c r="AO120" s="35" t="n">
        <f aca="false">AN120/365</f>
        <v>2.45204829554273</v>
      </c>
    </row>
    <row r="121" customFormat="false" ht="15.2" hidden="false" customHeight="false" outlineLevel="0" collapsed="false">
      <c r="A121" s="1" t="n">
        <v>52</v>
      </c>
      <c r="C121" s="1" t="s">
        <v>175</v>
      </c>
      <c r="D121" s="30" t="n">
        <v>1498668433097</v>
      </c>
      <c r="E121" s="30" t="n">
        <v>2300000000000</v>
      </c>
      <c r="F121" s="30"/>
      <c r="G121" s="30"/>
      <c r="H121" s="36" t="n">
        <v>49767</v>
      </c>
      <c r="I121" s="36" t="n">
        <v>197700</v>
      </c>
      <c r="J121" s="36" t="n">
        <v>197502</v>
      </c>
      <c r="K121" s="36" t="n">
        <f aca="false">I121*2-J121</f>
        <v>197898</v>
      </c>
      <c r="L121" s="36" t="n">
        <v>1242185.42</v>
      </c>
      <c r="P121" s="22" t="n">
        <f aca="false">Q121*R121</f>
        <v>7.3653777002387E+026</v>
      </c>
      <c r="Q121" s="32" t="n">
        <f aca="false">D121*$N$6^2</f>
        <v>1.74561986050372E+030</v>
      </c>
      <c r="R121" s="32" t="n">
        <f aca="false">$N$5*($D$69+D121)</f>
        <v>0.000421934801894001</v>
      </c>
      <c r="S121" s="32" t="n">
        <f aca="false">$P121/J121</f>
        <v>3.72926739994466E+021</v>
      </c>
      <c r="T121" s="32" t="n">
        <f aca="false">$P121/K121</f>
        <v>3.72180502088889E+021</v>
      </c>
      <c r="U121" s="32" t="n">
        <f aca="false">$P121/I121</f>
        <v>3.72553247356535E+021</v>
      </c>
      <c r="V121" s="32" t="n">
        <f aca="false">(S121/$D121)^0.5</f>
        <v>49883.7371897896</v>
      </c>
      <c r="W121" s="32" t="n">
        <f aca="false">(T121/$D121)^0.5</f>
        <v>49833.8027490741</v>
      </c>
      <c r="X121" s="32" t="n">
        <f aca="false">(U121/$D121)^0.5</f>
        <v>49858.7512155997</v>
      </c>
      <c r="Y121" s="32" t="n">
        <f aca="false">2*PI()*J121/V121</f>
        <v>24.8766779404929</v>
      </c>
      <c r="Z121" s="32" t="n">
        <f aca="false">2*PI()*K121/W121</f>
        <v>24.9515336443661</v>
      </c>
      <c r="AA121" s="32" t="n">
        <f aca="false">2*PI()*$I121/X121</f>
        <v>24.9140964212668</v>
      </c>
      <c r="AB121" s="32" t="n">
        <f aca="false">S121-U121</f>
        <v>3.73492637930724E+018</v>
      </c>
      <c r="AC121" s="33" t="n">
        <v>0</v>
      </c>
      <c r="AD121" s="32" t="n">
        <f aca="false">Q121*$N$6^2</f>
        <v>2.03326408302869E+048</v>
      </c>
      <c r="AE121" s="32" t="n">
        <f aca="false">$N$5*($D$69+Q121)</f>
        <v>1.29641550535623</v>
      </c>
      <c r="AF121" s="32" t="n">
        <f aca="false">(AD121/((4/3)*PI()*E121))^(1/3)</f>
        <v>595377540818.119</v>
      </c>
      <c r="AG121" s="34" t="n">
        <f aca="false">AA121</f>
        <v>24.9140964212668</v>
      </c>
      <c r="AH121" s="35" t="n">
        <f aca="false">AG121/24</f>
        <v>1.03808735088612</v>
      </c>
      <c r="AI121" s="35" t="n">
        <f aca="false">AG121/24/365</f>
        <v>0.00284407493393457</v>
      </c>
      <c r="AJ121" s="35" t="n">
        <v>24.960022103</v>
      </c>
      <c r="AK121" s="35" t="n">
        <f aca="false">AJ121/24</f>
        <v>1.04000092095833</v>
      </c>
      <c r="AL121" s="35" t="n">
        <f aca="false">AJ121/24/365</f>
        <v>0.00284931759166666</v>
      </c>
      <c r="AM121" s="34" t="n">
        <f aca="false">((4*PI()^2/(6.67384*10^(-11)))/($D$69)*(I121*1000)^3)^0.5/3600</f>
        <v>24.9117013323706</v>
      </c>
      <c r="AN121" s="35" t="n">
        <f aca="false">AM121/24</f>
        <v>1.03798755551544</v>
      </c>
      <c r="AO121" s="35" t="n">
        <f aca="false">AN121/365</f>
        <v>0.00284380152196011</v>
      </c>
    </row>
    <row r="122" customFormat="false" ht="15.2" hidden="false" customHeight="false" outlineLevel="0" collapsed="false">
      <c r="A122" s="1" t="n">
        <v>53</v>
      </c>
      <c r="C122" s="1" t="s">
        <v>176</v>
      </c>
      <c r="D122" s="30" t="n">
        <v>59946737324</v>
      </c>
      <c r="E122" s="30" t="n">
        <v>2300000000000</v>
      </c>
      <c r="F122" s="30"/>
      <c r="G122" s="30"/>
      <c r="H122" s="36" t="n">
        <v>54271.5</v>
      </c>
      <c r="I122" s="36" t="n">
        <v>16750000</v>
      </c>
      <c r="J122" s="36"/>
      <c r="K122" s="36" t="n">
        <f aca="false">I122*2-J122</f>
        <v>33500000</v>
      </c>
      <c r="L122" s="36" t="n">
        <v>105243354</v>
      </c>
      <c r="P122" s="22" t="n">
        <f aca="false">Q122*R122</f>
        <v>2.94615108010137E+025</v>
      </c>
      <c r="Q122" s="32" t="n">
        <f aca="false">D122*$N$6^2</f>
        <v>6.98247944202885E+028</v>
      </c>
      <c r="R122" s="32" t="n">
        <f aca="false">$N$5*($D$69+D122)</f>
        <v>0.000421934801894</v>
      </c>
      <c r="S122" s="32" t="e">
        <f aca="false">$P122/J122</f>
        <v>#DIV/0!</v>
      </c>
      <c r="T122" s="32" t="n">
        <f aca="false">$P122/K122</f>
        <v>8.79448083612349E+017</v>
      </c>
      <c r="U122" s="32" t="n">
        <f aca="false">$P122/I122</f>
        <v>1.7588961672247E+018</v>
      </c>
      <c r="V122" s="32" t="e">
        <f aca="false">(S122/$D122)^0.5</f>
        <v>#DIV/0!</v>
      </c>
      <c r="W122" s="32" t="n">
        <f aca="false">(T122/$D122)^0.5</f>
        <v>3830.20772550913</v>
      </c>
      <c r="X122" s="32" t="n">
        <f aca="false">(U122/$D122)^0.5</f>
        <v>5416.73171212122</v>
      </c>
      <c r="Y122" s="32" t="e">
        <f aca="false">2*PI()*J122/V122</f>
        <v>#DIV/0!</v>
      </c>
      <c r="Z122" s="32" t="n">
        <f aca="false">2*PI()*K122/W122</f>
        <v>54954.38442899</v>
      </c>
      <c r="AA122" s="32" t="n">
        <f aca="false">2*PI()*$I122/X122</f>
        <v>19429.3089428356</v>
      </c>
      <c r="AB122" s="32" t="e">
        <f aca="false">S122-U122</f>
        <v>#DIV/0!</v>
      </c>
      <c r="AC122" s="33" t="n">
        <v>0</v>
      </c>
      <c r="AD122" s="32" t="n">
        <f aca="false">Q122*$N$6^2</f>
        <v>8.13305633213105E+046</v>
      </c>
      <c r="AE122" s="32" t="n">
        <f aca="false">$N$5*($D$69+Q122)</f>
        <v>0.0522616776241711</v>
      </c>
      <c r="AF122" s="32" t="n">
        <f aca="false">(AD122/((4/3)*PI()*E122))^(1/3)</f>
        <v>203616254798.237</v>
      </c>
      <c r="AG122" s="34" t="n">
        <f aca="false">AA122</f>
        <v>19429.3089428356</v>
      </c>
      <c r="AH122" s="35" t="n">
        <f aca="false">AG122/24</f>
        <v>809.554539284817</v>
      </c>
      <c r="AI122" s="35" t="n">
        <f aca="false">AG122/24/365</f>
        <v>2.21795764187621</v>
      </c>
      <c r="AJ122" s="35" t="n">
        <v>19390</v>
      </c>
      <c r="AK122" s="35" t="n">
        <f aca="false">AJ122/24</f>
        <v>807.916666666667</v>
      </c>
      <c r="AL122" s="35" t="n">
        <f aca="false">AJ122/24/365</f>
        <v>2.2134703196347</v>
      </c>
      <c r="AM122" s="34" t="n">
        <f aca="false">((4*PI()^2/(6.67384*10^(-11)))/($D$69)*(I122*1000)^3)^0.5/3600</f>
        <v>19427.4411278716</v>
      </c>
      <c r="AN122" s="35" t="n">
        <f aca="false">AM122/24</f>
        <v>809.476713661316</v>
      </c>
      <c r="AO122" s="35" t="n">
        <f aca="false">AN122/365</f>
        <v>2.21774442098991</v>
      </c>
    </row>
    <row r="123" customFormat="false" ht="15.2" hidden="false" customHeight="false" outlineLevel="0" collapsed="false">
      <c r="D123" s="30"/>
      <c r="E123" s="30"/>
      <c r="F123" s="30"/>
      <c r="G123" s="30"/>
      <c r="H123" s="36"/>
      <c r="I123" s="36"/>
      <c r="J123" s="36"/>
      <c r="K123" s="36"/>
      <c r="L123" s="36"/>
      <c r="P123" s="2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3"/>
      <c r="AD123" s="32"/>
      <c r="AE123" s="32"/>
      <c r="AF123" s="32"/>
      <c r="AG123" s="34"/>
      <c r="AH123" s="35"/>
      <c r="AI123" s="35"/>
      <c r="AJ123" s="34"/>
      <c r="AK123" s="35"/>
      <c r="AL123" s="35"/>
      <c r="AM123" s="34"/>
      <c r="AN123" s="35" t="n">
        <f aca="false">AM123/24</f>
        <v>0</v>
      </c>
      <c r="AO123" s="35" t="n">
        <f aca="false">AN123/365</f>
        <v>0</v>
      </c>
    </row>
    <row r="124" customFormat="false" ht="15.2" hidden="false" customHeight="false" outlineLevel="0" collapsed="false">
      <c r="D124" s="30"/>
      <c r="E124" s="30"/>
      <c r="F124" s="30"/>
      <c r="G124" s="30"/>
      <c r="H124" s="36"/>
      <c r="I124" s="36"/>
      <c r="J124" s="36"/>
      <c r="K124" s="36"/>
      <c r="L124" s="36"/>
      <c r="P124" s="2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3"/>
      <c r="AD124" s="32"/>
      <c r="AE124" s="32"/>
      <c r="AF124" s="32"/>
      <c r="AG124" s="34"/>
      <c r="AH124" s="35"/>
      <c r="AI124" s="35"/>
      <c r="AJ124" s="34"/>
      <c r="AK124" s="35"/>
      <c r="AL124" s="35"/>
      <c r="AM124" s="34"/>
      <c r="AN124" s="35" t="n">
        <f aca="false">AM124/24</f>
        <v>0</v>
      </c>
      <c r="AO124" s="35" t="n">
        <f aca="false">AN124/365</f>
        <v>0</v>
      </c>
    </row>
    <row r="125" customFormat="false" ht="15.2" hidden="false" customHeight="false" outlineLevel="0" collapsed="false">
      <c r="A125" s="1" t="s">
        <v>177</v>
      </c>
      <c r="D125" s="30" t="n">
        <v>8.68103E+025</v>
      </c>
      <c r="E125" s="30" t="n">
        <v>1270000000000</v>
      </c>
      <c r="F125" s="30" t="n">
        <v>3.34</v>
      </c>
      <c r="G125" s="30" t="n">
        <v>25362</v>
      </c>
      <c r="H125" s="36" t="n">
        <v>24477</v>
      </c>
      <c r="I125" s="36" t="n">
        <v>2870658186</v>
      </c>
      <c r="J125" s="36" t="n">
        <v>2734998229</v>
      </c>
      <c r="K125" s="36" t="n">
        <f aca="false">I125*2-J125</f>
        <v>3006318143</v>
      </c>
      <c r="L125" s="36" t="n">
        <v>18026802831</v>
      </c>
      <c r="P125" s="22" t="n">
        <f aca="false">Q125*R125</f>
        <v>1.49328985704476E+044</v>
      </c>
      <c r="Q125" s="32" t="n">
        <f aca="false">D125*$N$6^2</f>
        <v>1.01114950064794E+044</v>
      </c>
      <c r="R125" s="32" t="n">
        <f aca="false">$N$5*($D$5+D125)</f>
        <v>1.47682400682379</v>
      </c>
      <c r="S125" s="32" t="n">
        <f aca="false">$P125/J125</f>
        <v>5.45992988664842E+034</v>
      </c>
      <c r="T125" s="32" t="n">
        <f aca="false">$P125/K125</f>
        <v>4.96717175632852E+034</v>
      </c>
      <c r="U125" s="32" t="n">
        <f aca="false">$P125/I125</f>
        <v>5.20190757759816E+034</v>
      </c>
      <c r="V125" s="32" t="n">
        <f aca="false">(S125/$D125)^0.5</f>
        <v>25078.8665428773</v>
      </c>
      <c r="W125" s="32" t="n">
        <f aca="false">(T125/$D125)^0.5</f>
        <v>23920.4287771172</v>
      </c>
      <c r="X125" s="32" t="n">
        <f aca="false">(U125/$D125)^0.5</f>
        <v>24479.1135784838</v>
      </c>
      <c r="Y125" s="32" t="n">
        <f aca="false">2*PI()*J125/V125</f>
        <v>685218.395266574</v>
      </c>
      <c r="Z125" s="32" t="n">
        <f aca="false">2*PI()*K125/W125</f>
        <v>789670.375928835</v>
      </c>
      <c r="AA125" s="32" t="n">
        <f aca="false">2*PI()*$I125/X125</f>
        <v>736827.225315206</v>
      </c>
      <c r="AB125" s="32" t="n">
        <f aca="false">S125-U125</f>
        <v>2.58022309050256E+033</v>
      </c>
      <c r="AC125" s="33" t="n">
        <v>20000</v>
      </c>
      <c r="AD125" s="32" t="n">
        <f aca="false">D125/AC125</f>
        <v>4.340515E+021</v>
      </c>
      <c r="AE125" s="32" t="n">
        <f aca="false">(AB125/AD125)^0.5</f>
        <v>771006.426525011</v>
      </c>
      <c r="AF125" s="32" t="n">
        <f aca="false">(AD125/((4/3)*PI()*E125))^(1/3)</f>
        <v>934.436176500761</v>
      </c>
      <c r="AG125" s="34" t="n">
        <f aca="false">AA125</f>
        <v>736827.225315206</v>
      </c>
      <c r="AH125" s="35" t="n">
        <f aca="false">AG125/24</f>
        <v>30701.1343881336</v>
      </c>
      <c r="AI125" s="35" t="n">
        <f aca="false">AG125/24/365</f>
        <v>84.1126969537907</v>
      </c>
      <c r="AJ125" s="34" t="n">
        <f aca="false">L125/H125</f>
        <v>736479.259345508</v>
      </c>
      <c r="AK125" s="35" t="n">
        <f aca="false">AJ125/24</f>
        <v>30686.6358060628</v>
      </c>
      <c r="AL125" s="35" t="n">
        <f aca="false">AJ125/24/365</f>
        <v>84.0729748111311</v>
      </c>
      <c r="AM125" s="34" t="n">
        <f aca="false">((4*PI()^2/(6.67384*10^(-11)))/($D$5)*(I125*1000)^3)^0.5/3600</f>
        <v>736772.468206783</v>
      </c>
      <c r="AN125" s="35" t="n">
        <f aca="false">AM125/24</f>
        <v>30698.8528419493</v>
      </c>
      <c r="AO125" s="35" t="n">
        <f aca="false">AN125/365</f>
        <v>84.1064461423268</v>
      </c>
    </row>
    <row r="126" customFormat="false" ht="15.2" hidden="false" customHeight="false" outlineLevel="0" collapsed="false">
      <c r="A126" s="1" t="n">
        <v>1</v>
      </c>
      <c r="C126" s="39" t="s">
        <v>178</v>
      </c>
      <c r="D126" s="30" t="n">
        <v>44960052992915800</v>
      </c>
      <c r="E126" s="30"/>
      <c r="F126" s="30"/>
      <c r="G126" s="30"/>
      <c r="H126" s="36" t="n">
        <v>38918.2</v>
      </c>
      <c r="I126" s="36" t="n">
        <v>49800</v>
      </c>
      <c r="J126" s="36" t="n">
        <v>49785</v>
      </c>
      <c r="K126" s="36" t="n">
        <f aca="false">I126*2-J126</f>
        <v>49815</v>
      </c>
      <c r="L126" s="36" t="n">
        <v>312902.62</v>
      </c>
      <c r="P126" s="22" t="n">
        <f aca="false">Q126*R126</f>
        <v>3.37516772148526E+030</v>
      </c>
      <c r="Q126" s="32" t="n">
        <f aca="false">D126*$N$6^2</f>
        <v>5.23685958151183E+034</v>
      </c>
      <c r="R126" s="32" t="n">
        <f aca="false">$N$5*($D$125+D126)</f>
        <v>6.44502238211795E-005</v>
      </c>
      <c r="S126" s="32" t="n">
        <f aca="false">$P126/J126</f>
        <v>6.77948723809432E+025</v>
      </c>
      <c r="T126" s="32" t="n">
        <f aca="false">$P126/K126</f>
        <v>6.77540443939628E+025</v>
      </c>
      <c r="U126" s="32" t="n">
        <f aca="false">$P126/I126</f>
        <v>6.77744522386598E+025</v>
      </c>
      <c r="V126" s="32" t="n">
        <f aca="false">(S126/$D126)^0.5</f>
        <v>38831.5759616817</v>
      </c>
      <c r="W126" s="32" t="n">
        <f aca="false">(T126/$D126)^0.5</f>
        <v>38819.8814648161</v>
      </c>
      <c r="X126" s="32" t="n">
        <f aca="false">(U126/$D126)^0.5</f>
        <v>38825.7273923344</v>
      </c>
      <c r="Y126" s="32" t="n">
        <f aca="false">2*PI()*J126/V126</f>
        <v>8.05551597562275</v>
      </c>
      <c r="Z126" s="32" t="n">
        <f aca="false">2*PI()*K126/W126</f>
        <v>8.06279834627603</v>
      </c>
      <c r="AA126" s="32" t="n">
        <f aca="false">2*PI()*$I126/X126</f>
        <v>8.05915688676375</v>
      </c>
      <c r="AB126" s="32" t="n">
        <f aca="false">S126-U126</f>
        <v>2.04201422834188E+022</v>
      </c>
      <c r="AC126" s="33" t="n">
        <v>3350</v>
      </c>
      <c r="AD126" s="32" t="n">
        <f aca="false">D126/AC126</f>
        <v>13420911341168.9</v>
      </c>
      <c r="AE126" s="32" t="n">
        <f aca="false">(AB126/AD126)^0.5</f>
        <v>39006.6252755594</v>
      </c>
      <c r="AF126" s="32" t="e">
        <f aca="false">(AD126/((4/3)*PI()*E126))^(1/3)</f>
        <v>#DIV/0!</v>
      </c>
      <c r="AG126" s="34" t="n">
        <f aca="false">AA126</f>
        <v>8.05915688676375</v>
      </c>
      <c r="AH126" s="35" t="n">
        <f aca="false">AG126/24</f>
        <v>0.335798203615156</v>
      </c>
      <c r="AI126" s="35" t="n">
        <f aca="false">AG126/24/365</f>
        <v>0.000919995078397688</v>
      </c>
      <c r="AJ126" s="34" t="n">
        <f aca="false">L126/H126</f>
        <v>8.04000750291637</v>
      </c>
      <c r="AK126" s="35" t="n">
        <f aca="false">AJ126/24</f>
        <v>0.335000312621516</v>
      </c>
      <c r="AL126" s="35" t="n">
        <f aca="false">AJ126/24/365</f>
        <v>0.000917809075675385</v>
      </c>
      <c r="AM126" s="34" t="n">
        <f aca="false">((4*PI()^2/(6.67384*10^(-11)))/($D$125)*(I126*1000)^3)^0.5/3600</f>
        <v>8.05838213078398</v>
      </c>
      <c r="AN126" s="35" t="n">
        <f aca="false">AM126/24</f>
        <v>0.335765922115999</v>
      </c>
      <c r="AO126" s="35" t="n">
        <f aca="false">AN126/365</f>
        <v>0.000919906635934245</v>
      </c>
    </row>
    <row r="127" customFormat="false" ht="15.2" hidden="false" customHeight="false" outlineLevel="0" collapsed="false">
      <c r="A127" s="1" t="n">
        <v>2</v>
      </c>
      <c r="C127" s="39" t="s">
        <v>179</v>
      </c>
      <c r="D127" s="30" t="n">
        <v>53952063591499000</v>
      </c>
      <c r="E127" s="30"/>
      <c r="F127" s="30"/>
      <c r="G127" s="30"/>
      <c r="H127" s="36" t="n">
        <v>37458.7</v>
      </c>
      <c r="I127" s="36" t="n">
        <v>53800</v>
      </c>
      <c r="J127" s="36" t="n">
        <v>53267</v>
      </c>
      <c r="K127" s="36" t="n">
        <f aca="false">I127*2-J127</f>
        <v>54333</v>
      </c>
      <c r="L127" s="36" t="n">
        <v>338027.09</v>
      </c>
      <c r="P127" s="22" t="n">
        <f aca="false">Q127*R127</f>
        <v>4.05020126620184E+030</v>
      </c>
      <c r="Q127" s="32" t="n">
        <f aca="false">D127*$N$6^2</f>
        <v>6.2842314978142E+034</v>
      </c>
      <c r="R127" s="32" t="n">
        <f aca="false">$N$5*($D$125+D127)</f>
        <v>6.44502238278554E-005</v>
      </c>
      <c r="S127" s="32" t="n">
        <f aca="false">$P127/J127</f>
        <v>7.60358433214155E+025</v>
      </c>
      <c r="T127" s="32" t="n">
        <f aca="false">$P127/K127</f>
        <v>7.45440389119291E+025</v>
      </c>
      <c r="U127" s="32" t="n">
        <f aca="false">$P127/I127</f>
        <v>7.52825514163911E+025</v>
      </c>
      <c r="V127" s="32" t="n">
        <f aca="false">(S127/$D127)^0.5</f>
        <v>37540.9409026422</v>
      </c>
      <c r="W127" s="32" t="n">
        <f aca="false">(T127/$D127)^0.5</f>
        <v>37170.8446307702</v>
      </c>
      <c r="X127" s="32" t="n">
        <f aca="false">(U127/$D127)^0.5</f>
        <v>37354.5177899652</v>
      </c>
      <c r="Y127" s="32" t="n">
        <f aca="false">2*PI()*J127/V127</f>
        <v>8.91523823618334</v>
      </c>
      <c r="Z127" s="32" t="n">
        <f aca="false">2*PI()*K127/W127</f>
        <v>9.18419558893717</v>
      </c>
      <c r="AA127" s="32" t="n">
        <f aca="false">2*PI()*$I127/X127</f>
        <v>9.04938383696847</v>
      </c>
      <c r="AB127" s="32" t="n">
        <f aca="false">S127-U127</f>
        <v>7.5329190502444E+023</v>
      </c>
      <c r="AC127" s="33" t="n">
        <v>100</v>
      </c>
      <c r="AD127" s="32" t="n">
        <f aca="false">D127/AC127</f>
        <v>539520635914990</v>
      </c>
      <c r="AE127" s="32" t="n">
        <f aca="false">(AB127/AD127)^0.5</f>
        <v>37366.0869437152</v>
      </c>
      <c r="AF127" s="32" t="e">
        <f aca="false">(AD127/((4/3)*PI()*E127))^(1/3)</f>
        <v>#DIV/0!</v>
      </c>
      <c r="AG127" s="34" t="n">
        <f aca="false">AA127</f>
        <v>9.04938383696847</v>
      </c>
      <c r="AH127" s="35" t="n">
        <f aca="false">AG127/24</f>
        <v>0.377057659873686</v>
      </c>
      <c r="AI127" s="35" t="n">
        <f aca="false">AG127/24/365</f>
        <v>0.00103303468458544</v>
      </c>
      <c r="AJ127" s="34" t="n">
        <f aca="false">L127/H127</f>
        <v>9.02399415890034</v>
      </c>
      <c r="AK127" s="35" t="n">
        <f aca="false">AJ127/24</f>
        <v>0.375999756620847</v>
      </c>
      <c r="AL127" s="35" t="n">
        <f aca="false">AJ127/24/365</f>
        <v>0.00103013631950917</v>
      </c>
      <c r="AM127" s="34" t="n">
        <f aca="false">((4*PI()^2/(6.67384*10^(-11)))/($D$125)*(I127*1000)^3)^0.5/3600</f>
        <v>9.04851388734934</v>
      </c>
      <c r="AN127" s="35" t="n">
        <f aca="false">AM127/24</f>
        <v>0.377021411972889</v>
      </c>
      <c r="AO127" s="35" t="n">
        <f aca="false">AN127/365</f>
        <v>0.00103293537526819</v>
      </c>
    </row>
    <row r="128" customFormat="false" ht="15.2" hidden="false" customHeight="false" outlineLevel="0" collapsed="false">
      <c r="A128" s="1" t="n">
        <v>3</v>
      </c>
      <c r="C128" s="40" t="s">
        <v>180</v>
      </c>
      <c r="D128" s="30" t="n">
        <v>92917442852026000</v>
      </c>
      <c r="E128" s="30"/>
      <c r="F128" s="30"/>
      <c r="G128" s="30"/>
      <c r="H128" s="36" t="n">
        <v>35628.8</v>
      </c>
      <c r="I128" s="36" t="n">
        <v>59200</v>
      </c>
      <c r="J128" s="36" t="n">
        <v>59147</v>
      </c>
      <c r="K128" s="36" t="n">
        <f aca="false">I128*2-J128</f>
        <v>59253</v>
      </c>
      <c r="L128" s="36" t="n">
        <v>371964.49</v>
      </c>
      <c r="P128" s="22" t="n">
        <f aca="false">Q128*R128</f>
        <v>6.97534662825632E+030</v>
      </c>
      <c r="Q128" s="32" t="n">
        <f aca="false">D128*$N$6^2</f>
        <v>1.08228431351244E+035</v>
      </c>
      <c r="R128" s="32" t="n">
        <f aca="false">$N$5*($D$125+D128)</f>
        <v>6.44502238567843E-005</v>
      </c>
      <c r="S128" s="32" t="n">
        <f aca="false">$P128/J128</f>
        <v>1.17932382508941E+026</v>
      </c>
      <c r="T128" s="32" t="n">
        <f aca="false">$P128/K128</f>
        <v>1.17721408675617E+026</v>
      </c>
      <c r="U128" s="32" t="n">
        <f aca="false">$P128/I128</f>
        <v>1.17826801152978E+026</v>
      </c>
      <c r="V128" s="32" t="n">
        <f aca="false">(S128/$D128)^0.5</f>
        <v>35626.0695641443</v>
      </c>
      <c r="W128" s="32" t="n">
        <f aca="false">(T128/$D128)^0.5</f>
        <v>35594.1888677486</v>
      </c>
      <c r="X128" s="32" t="n">
        <f aca="false">(U128/$D128)^0.5</f>
        <v>35610.1185127557</v>
      </c>
      <c r="Y128" s="32" t="n">
        <f aca="false">2*PI()*J128/V128</f>
        <v>10.43144994411</v>
      </c>
      <c r="Z128" s="32" t="n">
        <f aca="false">2*PI()*K128/W128</f>
        <v>10.4595045104019</v>
      </c>
      <c r="AA128" s="32" t="n">
        <f aca="false">2*PI()*$I128/X128</f>
        <v>10.4454740877033</v>
      </c>
      <c r="AB128" s="32" t="n">
        <f aca="false">S128-U128</f>
        <v>1.05581355962392E+023</v>
      </c>
      <c r="AC128" s="33" t="n">
        <v>1200</v>
      </c>
      <c r="AD128" s="32" t="n">
        <f aca="false">D128/AC128</f>
        <v>77431202376688.3</v>
      </c>
      <c r="AE128" s="32" t="n">
        <f aca="false">(AB128/AD128)^0.5</f>
        <v>36926.2848942653</v>
      </c>
      <c r="AF128" s="32" t="e">
        <f aca="false">(AD128/((4/3)*PI()*E128))^(1/3)</f>
        <v>#DIV/0!</v>
      </c>
      <c r="AG128" s="34" t="n">
        <f aca="false">AA128</f>
        <v>10.4454740877033</v>
      </c>
      <c r="AH128" s="35" t="n">
        <f aca="false">AG128/24</f>
        <v>0.435228086987636</v>
      </c>
      <c r="AI128" s="35" t="n">
        <f aca="false">AG128/24/365</f>
        <v>0.00119240571777435</v>
      </c>
      <c r="AJ128" s="34" t="n">
        <f aca="false">L128/H128</f>
        <v>10.4399948917729</v>
      </c>
      <c r="AK128" s="35" t="n">
        <f aca="false">AJ128/24</f>
        <v>0.434999787157206</v>
      </c>
      <c r="AL128" s="35" t="n">
        <f aca="false">AJ128/24/365</f>
        <v>0.00119178023878687</v>
      </c>
      <c r="AM128" s="34" t="n">
        <f aca="false">((4*PI()^2/(6.67384*10^(-11)))/($D$125)*(I128*1000)^3)^0.5/3600</f>
        <v>10.4444699292815</v>
      </c>
      <c r="AN128" s="35" t="n">
        <f aca="false">AM128/24</f>
        <v>0.435186247053394</v>
      </c>
      <c r="AO128" s="35" t="n">
        <f aca="false">AN128/365</f>
        <v>0.00119229108781752</v>
      </c>
    </row>
    <row r="129" customFormat="false" ht="15.2" hidden="false" customHeight="false" outlineLevel="0" collapsed="false">
      <c r="A129" s="1" t="n">
        <v>4</v>
      </c>
      <c r="C129" s="39" t="s">
        <v>181</v>
      </c>
      <c r="D129" s="30" t="n">
        <v>3.43195071179257E+017</v>
      </c>
      <c r="E129" s="30"/>
      <c r="F129" s="30"/>
      <c r="G129" s="30"/>
      <c r="H129" s="36" t="n">
        <v>34869</v>
      </c>
      <c r="I129" s="36" t="n">
        <v>61800</v>
      </c>
      <c r="J129" s="36" t="n">
        <v>61775</v>
      </c>
      <c r="K129" s="36" t="n">
        <f aca="false">I129*2-J129</f>
        <v>61825</v>
      </c>
      <c r="L129" s="36" t="n">
        <v>388300.84</v>
      </c>
      <c r="P129" s="22" t="n">
        <f aca="false">Q129*R129</f>
        <v>2.57637803625151E+031</v>
      </c>
      <c r="Q129" s="32" t="n">
        <f aca="false">D129*$N$6^2</f>
        <v>3.99746948055402E+035</v>
      </c>
      <c r="R129" s="32" t="n">
        <f aca="false">$N$5*($D$125+D129)</f>
        <v>6.4450224042597E-005</v>
      </c>
      <c r="S129" s="32" t="n">
        <f aca="false">$P129/J129</f>
        <v>4.17058362808823E+026</v>
      </c>
      <c r="T129" s="32" t="n">
        <f aca="false">$P129/K129</f>
        <v>4.16721073392884E+026</v>
      </c>
      <c r="U129" s="32" t="n">
        <f aca="false">$P129/I129</f>
        <v>4.16889649878884E+026</v>
      </c>
      <c r="V129" s="32" t="n">
        <f aca="false">(S129/$D129)^0.5</f>
        <v>34860.0411946641</v>
      </c>
      <c r="W129" s="32" t="n">
        <f aca="false">(T129/$D129)^0.5</f>
        <v>34845.9420874364</v>
      </c>
      <c r="X129" s="32" t="n">
        <f aca="false">(U129/$D129)^0.5</f>
        <v>34852.9895022294</v>
      </c>
      <c r="Y129" s="32" t="n">
        <f aca="false">2*PI()*J129/V129</f>
        <v>11.1343463475433</v>
      </c>
      <c r="Z129" s="32" t="n">
        <f aca="false">2*PI()*K129/W129</f>
        <v>11.1478671072129</v>
      </c>
      <c r="AA129" s="32" t="n">
        <f aca="false">2*PI()*$I129/X129</f>
        <v>11.1411060436827</v>
      </c>
      <c r="AB129" s="32" t="n">
        <f aca="false">S129-U129</f>
        <v>1.68712929938882E+023</v>
      </c>
      <c r="AC129" s="33" t="n">
        <v>2500</v>
      </c>
      <c r="AD129" s="32" t="n">
        <f aca="false">D129/AC129</f>
        <v>137278028471703</v>
      </c>
      <c r="AE129" s="32" t="n">
        <f aca="false">(AB129/AD129)^0.5</f>
        <v>35056.9126981645</v>
      </c>
      <c r="AF129" s="32" t="e">
        <f aca="false">(AD129/((4/3)*PI()*E129))^(1/3)</f>
        <v>#DIV/0!</v>
      </c>
      <c r="AG129" s="34" t="n">
        <f aca="false">AA129</f>
        <v>11.1411060436827</v>
      </c>
      <c r="AH129" s="35" t="n">
        <f aca="false">AG129/24</f>
        <v>0.464212751820114</v>
      </c>
      <c r="AI129" s="35" t="n">
        <f aca="false">AG129/24/365</f>
        <v>0.00127181575841127</v>
      </c>
      <c r="AJ129" s="34" t="n">
        <f aca="false">L129/H129</f>
        <v>11.1359901345034</v>
      </c>
      <c r="AK129" s="35" t="n">
        <f aca="false">AJ129/24</f>
        <v>0.463999588937643</v>
      </c>
      <c r="AL129" s="35" t="n">
        <f aca="false">AJ129/24/365</f>
        <v>0.00127123175051409</v>
      </c>
      <c r="AM129" s="34" t="n">
        <f aca="false">((4*PI()^2/(6.67384*10^(-11)))/($D$125)*(I129*1000)^3)^0.5/3600</f>
        <v>11.1400350278889</v>
      </c>
      <c r="AN129" s="35" t="n">
        <f aca="false">AM129/24</f>
        <v>0.464168126162036</v>
      </c>
      <c r="AO129" s="35" t="n">
        <f aca="false">AN129/365</f>
        <v>0.00127169349633434</v>
      </c>
    </row>
    <row r="130" customFormat="false" ht="15.2" hidden="false" customHeight="false" outlineLevel="0" collapsed="false">
      <c r="A130" s="1" t="n">
        <v>5</v>
      </c>
      <c r="C130" s="39" t="s">
        <v>182</v>
      </c>
      <c r="D130" s="30" t="n">
        <v>1.78341543538566E+017</v>
      </c>
      <c r="E130" s="30"/>
      <c r="F130" s="30"/>
      <c r="G130" s="30"/>
      <c r="H130" s="36" t="n">
        <v>34630.4</v>
      </c>
      <c r="I130" s="36" t="n">
        <v>62700</v>
      </c>
      <c r="J130" s="36" t="n">
        <v>62694</v>
      </c>
      <c r="K130" s="36" t="n">
        <f aca="false">I130*2-J130</f>
        <v>62706</v>
      </c>
      <c r="L130" s="36" t="n">
        <v>393955.72</v>
      </c>
      <c r="P130" s="22" t="n">
        <f aca="false">Q130*R130</f>
        <v>1.33881653157954E+031</v>
      </c>
      <c r="Q130" s="32" t="n">
        <f aca="false">D130*$N$6^2</f>
        <v>2.07728763399969E+035</v>
      </c>
      <c r="R130" s="32" t="n">
        <f aca="false">$N$5*($D$125+D130)</f>
        <v>6.44502239202054E-005</v>
      </c>
      <c r="S130" s="32" t="n">
        <f aca="false">$P130/J130</f>
        <v>2.13547792704172E+026</v>
      </c>
      <c r="T130" s="32" t="n">
        <f aca="false">$P130/K130</f>
        <v>2.13506926223892E+026</v>
      </c>
      <c r="U130" s="32" t="n">
        <f aca="false">$P130/I130</f>
        <v>2.13527357508698E+026</v>
      </c>
      <c r="V130" s="32" t="n">
        <f aca="false">(S130/$D130)^0.5</f>
        <v>34603.5999744712</v>
      </c>
      <c r="W130" s="32" t="n">
        <f aca="false">(T130/$D130)^0.5</f>
        <v>34600.2887836139</v>
      </c>
      <c r="X130" s="32" t="n">
        <f aca="false">(U130/$D130)^0.5</f>
        <v>34601.9442602199</v>
      </c>
      <c r="Y130" s="32" t="n">
        <f aca="false">2*PI()*J130/V130</f>
        <v>11.3837294367907</v>
      </c>
      <c r="Z130" s="32" t="n">
        <f aca="false">2*PI()*K130/W130</f>
        <v>11.3869979622422</v>
      </c>
      <c r="AA130" s="32" t="n">
        <f aca="false">2*PI()*$I130/X130</f>
        <v>11.3853636604192</v>
      </c>
      <c r="AB130" s="32" t="n">
        <f aca="false">S130-U130</f>
        <v>2.04351954740856E+022</v>
      </c>
      <c r="AC130" s="33" t="n">
        <v>10500</v>
      </c>
      <c r="AD130" s="32" t="n">
        <f aca="false">D130/AC130</f>
        <v>16984908908434.9</v>
      </c>
      <c r="AE130" s="32" t="n">
        <f aca="false">(AB130/AD130)^0.5</f>
        <v>34686.284919059</v>
      </c>
      <c r="AF130" s="32" t="e">
        <f aca="false">(AD130/((4/3)*PI()*E130))^(1/3)</f>
        <v>#DIV/0!</v>
      </c>
      <c r="AG130" s="34" t="n">
        <f aca="false">AA130</f>
        <v>11.3853636604192</v>
      </c>
      <c r="AH130" s="35" t="n">
        <f aca="false">AG130/24</f>
        <v>0.474390152517469</v>
      </c>
      <c r="AI130" s="35" t="n">
        <f aca="false">AG130/24/365</f>
        <v>0.00129969904799306</v>
      </c>
      <c r="AJ130" s="34" t="n">
        <f aca="false">L130/H130</f>
        <v>11.3760083625947</v>
      </c>
      <c r="AK130" s="35" t="n">
        <f aca="false">AJ130/24</f>
        <v>0.474000348441446</v>
      </c>
      <c r="AL130" s="35" t="n">
        <f aca="false">AJ130/24/365</f>
        <v>0.0012986310916204</v>
      </c>
      <c r="AM130" s="34" t="n">
        <f aca="false">((4*PI()^2/(6.67384*10^(-11)))/($D$125)*(I130*1000)^3)^0.5/3600</f>
        <v>11.3842691528649</v>
      </c>
      <c r="AN130" s="35" t="n">
        <f aca="false">AM130/24</f>
        <v>0.474344548036039</v>
      </c>
      <c r="AO130" s="35" t="n">
        <f aca="false">AN130/365</f>
        <v>0.00129957410420833</v>
      </c>
    </row>
    <row r="131" customFormat="false" ht="15.2" hidden="false" customHeight="false" outlineLevel="0" collapsed="false">
      <c r="A131" s="1" t="n">
        <v>6</v>
      </c>
      <c r="C131" s="40" t="s">
        <v>183</v>
      </c>
      <c r="D131" s="30" t="n">
        <v>5.57504657112156E+017</v>
      </c>
      <c r="E131" s="30"/>
      <c r="F131" s="30"/>
      <c r="G131" s="30"/>
      <c r="H131" s="36" t="n">
        <v>34198.5</v>
      </c>
      <c r="I131" s="36" t="n">
        <v>64400</v>
      </c>
      <c r="J131" s="36" t="n">
        <v>64355</v>
      </c>
      <c r="K131" s="36" t="n">
        <f aca="false">I131*2-J131</f>
        <v>64445</v>
      </c>
      <c r="L131" s="36" t="n">
        <v>404637.08</v>
      </c>
      <c r="P131" s="22" t="n">
        <f aca="false">Q131*R131</f>
        <v>4.18520799935199E+031</v>
      </c>
      <c r="Q131" s="32" t="n">
        <f aca="false">D131*$N$6^2</f>
        <v>6.49370588107467E+035</v>
      </c>
      <c r="R131" s="32" t="n">
        <f aca="false">$N$5*($D$125+D131)</f>
        <v>6.4450224201706E-005</v>
      </c>
      <c r="S131" s="32" t="n">
        <f aca="false">$P131/J131</f>
        <v>6.50331442677646E+026</v>
      </c>
      <c r="T131" s="32" t="n">
        <f aca="false">$P131/K131</f>
        <v>6.49423229009541E+026</v>
      </c>
      <c r="U131" s="32" t="n">
        <f aca="false">$P131/I131</f>
        <v>6.49877018532918E+026</v>
      </c>
      <c r="V131" s="32" t="n">
        <f aca="false">(S131/$D131)^0.5</f>
        <v>34154.1220653991</v>
      </c>
      <c r="W131" s="32" t="n">
        <f aca="false">(T131/$D131)^0.5</f>
        <v>34130.2649396979</v>
      </c>
      <c r="X131" s="32" t="n">
        <f aca="false">(U131/$D131)^0.5</f>
        <v>34142.1872511662</v>
      </c>
      <c r="Y131" s="32" t="n">
        <f aca="false">2*PI()*J131/V131</f>
        <v>11.8391094834549</v>
      </c>
      <c r="Z131" s="32" t="n">
        <f aca="false">2*PI()*K131/W131</f>
        <v>11.8639535273638</v>
      </c>
      <c r="AA131" s="32" t="n">
        <f aca="false">2*PI()*$I131/X131</f>
        <v>11.8515293354131</v>
      </c>
      <c r="AB131" s="32" t="n">
        <f aca="false">S131-U131</f>
        <v>4.54424144728209E+023</v>
      </c>
      <c r="AC131" s="33" t="n">
        <v>1500</v>
      </c>
      <c r="AD131" s="32" t="n">
        <f aca="false">D131/AC131</f>
        <v>371669771408104</v>
      </c>
      <c r="AE131" s="32" t="n">
        <f aca="false">(AB131/AD131)^0.5</f>
        <v>34966.4932002421</v>
      </c>
      <c r="AF131" s="32" t="e">
        <f aca="false">(AD131/((4/3)*PI()*E131))^(1/3)</f>
        <v>#DIV/0!</v>
      </c>
      <c r="AG131" s="34" t="n">
        <f aca="false">AA131</f>
        <v>11.8515293354131</v>
      </c>
      <c r="AH131" s="35" t="n">
        <f aca="false">AG131/24</f>
        <v>0.493813722308881</v>
      </c>
      <c r="AI131" s="35" t="n">
        <f aca="false">AG131/24/365</f>
        <v>0.00135291430769556</v>
      </c>
      <c r="AJ131" s="34" t="n">
        <f aca="false">L131/H131</f>
        <v>11.8320125151688</v>
      </c>
      <c r="AK131" s="35" t="n">
        <f aca="false">AJ131/24</f>
        <v>0.493000521465366</v>
      </c>
      <c r="AL131" s="35" t="n">
        <f aca="false">AJ131/24/365</f>
        <v>0.00135068636017909</v>
      </c>
      <c r="AM131" s="34" t="n">
        <f aca="false">((4*PI()^2/(6.67384*10^(-11)))/($D$125)*(I131*1000)^3)^0.5/3600</f>
        <v>11.8503900398995</v>
      </c>
      <c r="AN131" s="35" t="n">
        <f aca="false">AM131/24</f>
        <v>0.493766251662481</v>
      </c>
      <c r="AO131" s="35" t="n">
        <f aca="false">AN131/365</f>
        <v>0.00135278425113008</v>
      </c>
    </row>
    <row r="132" customFormat="false" ht="15.2" hidden="false" customHeight="false" outlineLevel="0" collapsed="false">
      <c r="A132" s="1" t="n">
        <v>7</v>
      </c>
      <c r="C132" s="39" t="s">
        <v>184</v>
      </c>
      <c r="D132" s="30" t="n">
        <v>1.68150598193505E+018</v>
      </c>
      <c r="E132" s="30"/>
      <c r="F132" s="30"/>
      <c r="G132" s="30"/>
      <c r="H132" s="36" t="n">
        <v>33732.8</v>
      </c>
      <c r="I132" s="36" t="n">
        <v>66093</v>
      </c>
      <c r="J132" s="36" t="n">
        <v>66107</v>
      </c>
      <c r="K132" s="36" t="n">
        <f aca="false">I132*2-J132</f>
        <v>66079</v>
      </c>
      <c r="L132" s="36" t="n">
        <v>415318.55</v>
      </c>
      <c r="P132" s="22" t="n">
        <f aca="false">Q132*R132</f>
        <v>1.26231275163258E+032</v>
      </c>
      <c r="Q132" s="32" t="n">
        <f aca="false">D132*$N$6^2</f>
        <v>1.95858548348542E+036</v>
      </c>
      <c r="R132" s="32" t="n">
        <f aca="false">$N$5*($D$125+D132)</f>
        <v>6.44502250361938E-005</v>
      </c>
      <c r="S132" s="32" t="n">
        <f aca="false">$P132/J132</f>
        <v>1.90949937469947E+027</v>
      </c>
      <c r="T132" s="32" t="n">
        <f aca="false">$P132/K132</f>
        <v>1.91030849684859E+027</v>
      </c>
      <c r="U132" s="32" t="n">
        <f aca="false">$P132/I132</f>
        <v>1.9099038500788E+027</v>
      </c>
      <c r="V132" s="32" t="n">
        <f aca="false">(S132/$D132)^0.5</f>
        <v>33698.4986106494</v>
      </c>
      <c r="W132" s="32" t="n">
        <f aca="false">(T132/$D132)^0.5</f>
        <v>33705.637474945</v>
      </c>
      <c r="X132" s="32" t="n">
        <f aca="false">(U132/$D132)^0.5</f>
        <v>33702.067475732</v>
      </c>
      <c r="Y132" s="32" t="n">
        <f aca="false">2*PI()*J132/V132</f>
        <v>12.3258467951584</v>
      </c>
      <c r="Z132" s="32" t="n">
        <f aca="false">2*PI()*K132/W132</f>
        <v>12.3180165995005</v>
      </c>
      <c r="AA132" s="32" t="n">
        <f aca="false">2*PI()*$I132/X132</f>
        <v>12.3219314900028</v>
      </c>
      <c r="AB132" s="32" t="n">
        <f aca="false">S132-U132</f>
        <v>-4.04475379326173E+023</v>
      </c>
      <c r="AC132" s="33" t="n">
        <v>0</v>
      </c>
      <c r="AD132" s="32" t="e">
        <f aca="false">D132/AC132</f>
        <v>#DIV/0!</v>
      </c>
      <c r="AE132" s="32" t="e">
        <f aca="false">(AB132/AD132)^0.5</f>
        <v>#DIV/0!</v>
      </c>
      <c r="AF132" s="32" t="e">
        <f aca="false">(AD132/((4/3)*PI()*E132))^(1/3)</f>
        <v>#DIV/0!</v>
      </c>
      <c r="AG132" s="34" t="n">
        <f aca="false">AA132</f>
        <v>12.3219314900028</v>
      </c>
      <c r="AH132" s="35" t="n">
        <f aca="false">AG132/24</f>
        <v>0.513413812083448</v>
      </c>
      <c r="AI132" s="35" t="n">
        <f aca="false">AG132/24/365</f>
        <v>0.00140661318379027</v>
      </c>
      <c r="AJ132" s="34" t="n">
        <f aca="false">L132/H132</f>
        <v>12.3120093795949</v>
      </c>
      <c r="AK132" s="35" t="n">
        <f aca="false">AJ132/24</f>
        <v>0.513000390816456</v>
      </c>
      <c r="AL132" s="35" t="n">
        <f aca="false">AJ132/24/365</f>
        <v>0.00140548052278481</v>
      </c>
      <c r="AM132" s="34" t="n">
        <f aca="false">((4*PI()^2/(6.67384*10^(-11)))/($D$125)*(I132*1000)^3)^0.5/3600</f>
        <v>12.3207470541758</v>
      </c>
      <c r="AN132" s="35" t="n">
        <f aca="false">AM132/24</f>
        <v>0.513364460590657</v>
      </c>
      <c r="AO132" s="35" t="n">
        <f aca="false">AN132/365</f>
        <v>0.00140647797422098</v>
      </c>
    </row>
    <row r="133" customFormat="false" ht="15.2" hidden="false" customHeight="false" outlineLevel="0" collapsed="false">
      <c r="A133" s="1" t="n">
        <v>8</v>
      </c>
      <c r="C133" s="40" t="s">
        <v>185</v>
      </c>
      <c r="D133" s="30" t="n">
        <v>2.54773633626523E+017</v>
      </c>
      <c r="E133" s="30"/>
      <c r="F133" s="30"/>
      <c r="G133" s="30"/>
      <c r="H133" s="36" t="n">
        <v>32795.3</v>
      </c>
      <c r="I133" s="36" t="n">
        <v>69900</v>
      </c>
      <c r="J133" s="36" t="n">
        <v>69893</v>
      </c>
      <c r="K133" s="36" t="n">
        <f aca="false">I133*2-J133</f>
        <v>69907</v>
      </c>
      <c r="L133" s="36" t="n">
        <v>439194.65</v>
      </c>
      <c r="P133" s="22" t="n">
        <f aca="false">Q133*R133</f>
        <v>1.91259504679757E+031</v>
      </c>
      <c r="Q133" s="32" t="n">
        <f aca="false">D133*$N$6^2</f>
        <v>2.9675537628567E+035</v>
      </c>
      <c r="R133" s="32" t="n">
        <f aca="false">$N$5*($D$125+D133)</f>
        <v>6.44502239769506E-005</v>
      </c>
      <c r="S133" s="32" t="n">
        <f aca="false">$P133/J133</f>
        <v>2.73646151516972E+026</v>
      </c>
      <c r="T133" s="32" t="n">
        <f aca="false">$P133/K133</f>
        <v>2.73591349478245E+026</v>
      </c>
      <c r="U133" s="32" t="n">
        <f aca="false">$P133/I133</f>
        <v>2.73618747753587E+026</v>
      </c>
      <c r="V133" s="32" t="n">
        <f aca="false">(S133/$D133)^0.5</f>
        <v>32773.093107812</v>
      </c>
      <c r="W133" s="32" t="n">
        <f aca="false">(T133/$D133)^0.5</f>
        <v>32769.811274251</v>
      </c>
      <c r="X133" s="32" t="n">
        <f aca="false">(U133/$D133)^0.5</f>
        <v>32771.4520677866</v>
      </c>
      <c r="Y133" s="32" t="n">
        <f aca="false">2*PI()*J133/V133</f>
        <v>13.3997321897586</v>
      </c>
      <c r="Z133" s="32" t="n">
        <f aca="false">2*PI()*K133/W133</f>
        <v>13.403758465162</v>
      </c>
      <c r="AA133" s="32" t="n">
        <f aca="false">2*PI()*$I133/X133</f>
        <v>13.4017452770599</v>
      </c>
      <c r="AB133" s="32" t="n">
        <f aca="false">S133-U133</f>
        <v>2.74037633851207E+022</v>
      </c>
      <c r="AC133" s="33" t="n">
        <v>10000</v>
      </c>
      <c r="AD133" s="32" t="n">
        <f aca="false">D133/AC133</f>
        <v>25477363362652.3</v>
      </c>
      <c r="AE133" s="32" t="n">
        <f aca="false">(AB133/AD133)^0.5</f>
        <v>32796.5275713866</v>
      </c>
      <c r="AF133" s="32" t="e">
        <f aca="false">(AD133/((4/3)*PI()*E133))^(1/3)</f>
        <v>#DIV/0!</v>
      </c>
      <c r="AG133" s="34" t="n">
        <f aca="false">AA133</f>
        <v>13.4017452770599</v>
      </c>
      <c r="AH133" s="35" t="n">
        <f aca="false">AG133/24</f>
        <v>0.558406053210827</v>
      </c>
      <c r="AI133" s="35" t="n">
        <f aca="false">AG133/24/365</f>
        <v>0.00152987959783788</v>
      </c>
      <c r="AJ133" s="34" t="n">
        <f aca="false">L133/H133</f>
        <v>13.3919997682595</v>
      </c>
      <c r="AK133" s="35" t="n">
        <f aca="false">AJ133/24</f>
        <v>0.557999990344145</v>
      </c>
      <c r="AL133" s="35" t="n">
        <f aca="false">AJ133/24/365</f>
        <v>0.00152876709683327</v>
      </c>
      <c r="AM133" s="34" t="n">
        <f aca="false">((4*PI()^2/(6.67384*10^(-11)))/($D$125)*(I133*1000)^3)^0.5/3600</f>
        <v>13.400456934876</v>
      </c>
      <c r="AN133" s="35" t="n">
        <f aca="false">AM133/24</f>
        <v>0.558352372286501</v>
      </c>
      <c r="AO133" s="35" t="n">
        <f aca="false">AN133/365</f>
        <v>0.00152973252681233</v>
      </c>
    </row>
    <row r="134" customFormat="false" ht="15.2" hidden="false" customHeight="false" outlineLevel="0" collapsed="false">
      <c r="A134" s="1" t="n">
        <v>9</v>
      </c>
      <c r="C134" s="39" t="s">
        <v>186</v>
      </c>
      <c r="D134" s="30"/>
      <c r="E134" s="30"/>
      <c r="F134" s="30"/>
      <c r="G134" s="30"/>
      <c r="H134" s="36" t="n">
        <v>27721.8</v>
      </c>
      <c r="I134" s="36" t="n">
        <v>97736</v>
      </c>
      <c r="J134" s="36" t="n">
        <v>97492</v>
      </c>
      <c r="K134" s="36" t="n">
        <f aca="false">I134*2-J134</f>
        <v>97980</v>
      </c>
      <c r="L134" s="36" t="n">
        <v>614092.44</v>
      </c>
      <c r="P134" s="22" t="n">
        <f aca="false">Q134*R134</f>
        <v>0</v>
      </c>
      <c r="Q134" s="32" t="n">
        <f aca="false">D134*$N$6^2</f>
        <v>0</v>
      </c>
      <c r="R134" s="32" t="n">
        <f aca="false">$N$5*($D$125+D134)</f>
        <v>6.44502237878E-005</v>
      </c>
      <c r="S134" s="32" t="n">
        <f aca="false">$P134/J134</f>
        <v>0</v>
      </c>
      <c r="T134" s="32" t="n">
        <f aca="false">$P134/K134</f>
        <v>0</v>
      </c>
      <c r="U134" s="32" t="n">
        <f aca="false">$P134/I134</f>
        <v>0</v>
      </c>
      <c r="V134" s="32" t="e">
        <f aca="false">(S134/$D134)^0.5</f>
        <v>#DIV/0!</v>
      </c>
      <c r="W134" s="32" t="e">
        <f aca="false">(T134/$D134)^0.5</f>
        <v>#DIV/0!</v>
      </c>
      <c r="X134" s="32" t="e">
        <f aca="false">(U134/$D134)^0.5</f>
        <v>#DIV/0!</v>
      </c>
      <c r="Y134" s="32" t="e">
        <f aca="false">2*PI()*J134/V134</f>
        <v>#DIV/0!</v>
      </c>
      <c r="Z134" s="32" t="e">
        <f aca="false">2*PI()*K134/W134</f>
        <v>#DIV/0!</v>
      </c>
      <c r="AA134" s="32" t="e">
        <f aca="false">2*PI()*$I134/X134</f>
        <v>#DIV/0!</v>
      </c>
      <c r="AB134" s="32" t="n">
        <f aca="false">S134-U134</f>
        <v>0</v>
      </c>
      <c r="AC134" s="33" t="n">
        <v>0</v>
      </c>
      <c r="AD134" s="32" t="e">
        <f aca="false">D134/AC134</f>
        <v>#DIV/0!</v>
      </c>
      <c r="AE134" s="32" t="e">
        <f aca="false">(AB134/AD134)^0.5</f>
        <v>#DIV/0!</v>
      </c>
      <c r="AF134" s="32" t="e">
        <f aca="false">(AD134/((4/3)*PI()*E134))^(1/3)</f>
        <v>#DIV/0!</v>
      </c>
      <c r="AG134" s="34" t="e">
        <f aca="false">AA134</f>
        <v>#DIV/0!</v>
      </c>
      <c r="AH134" s="35" t="e">
        <f aca="false">AG134/24</f>
        <v>#DIV/0!</v>
      </c>
      <c r="AI134" s="35" t="e">
        <f aca="false">AG134/24/365</f>
        <v>#DIV/0!</v>
      </c>
      <c r="AJ134" s="34" t="n">
        <f aca="false">L134/H134</f>
        <v>22.1519684868948</v>
      </c>
      <c r="AK134" s="35" t="n">
        <f aca="false">AJ134/24</f>
        <v>0.92299868695395</v>
      </c>
      <c r="AL134" s="35" t="n">
        <f aca="false">AJ134/24/365</f>
        <v>0.00252876352590123</v>
      </c>
      <c r="AM134" s="34" t="n">
        <f aca="false">((4*PI()^2/(6.67384*10^(-11)))/($D$125)*(I134*1000)^3)^0.5/3600</f>
        <v>22.1557106692383</v>
      </c>
      <c r="AN134" s="35" t="n">
        <f aca="false">AM134/24</f>
        <v>0.923154611218262</v>
      </c>
      <c r="AO134" s="35" t="n">
        <f aca="false">AN134/365</f>
        <v>0.00252919071566647</v>
      </c>
    </row>
    <row r="135" customFormat="false" ht="15.2" hidden="false" customHeight="false" outlineLevel="0" collapsed="false">
      <c r="A135" s="1" t="n">
        <v>10</v>
      </c>
      <c r="C135" s="40" t="s">
        <v>187</v>
      </c>
      <c r="D135" s="30" t="n">
        <v>3.56683087077132E+017</v>
      </c>
      <c r="E135" s="30"/>
      <c r="F135" s="30"/>
      <c r="G135" s="30"/>
      <c r="H135" s="36" t="n">
        <v>31592.1</v>
      </c>
      <c r="I135" s="36" t="n">
        <v>75300</v>
      </c>
      <c r="J135" s="36" t="n">
        <v>75292</v>
      </c>
      <c r="K135" s="36" t="n">
        <f aca="false">I135*2-J135</f>
        <v>75308</v>
      </c>
      <c r="L135" s="36" t="n">
        <v>473123.85</v>
      </c>
      <c r="P135" s="22" t="n">
        <f aca="false">Q135*R135</f>
        <v>2.67763306865996E+031</v>
      </c>
      <c r="Q135" s="32" t="n">
        <f aca="false">D135*$N$6^2</f>
        <v>4.15457526799938E+035</v>
      </c>
      <c r="R135" s="32" t="n">
        <f aca="false">$N$5*($D$125+D135)</f>
        <v>6.44502240526108E-005</v>
      </c>
      <c r="S135" s="32" t="n">
        <f aca="false">$P135/J135</f>
        <v>3.55633144113579E+026</v>
      </c>
      <c r="T135" s="32" t="n">
        <f aca="false">$P135/K135</f>
        <v>3.55557586001482E+026</v>
      </c>
      <c r="U135" s="32" t="n">
        <f aca="false">$P135/I135</f>
        <v>3.55595361043819E+026</v>
      </c>
      <c r="V135" s="32" t="n">
        <f aca="false">(S135/$D135)^0.5</f>
        <v>31576.1994261822</v>
      </c>
      <c r="W135" s="32" t="n">
        <f aca="false">(T135/$D135)^0.5</f>
        <v>31572.8448952659</v>
      </c>
      <c r="X135" s="32" t="n">
        <f aca="false">(U135/$D135)^0.5</f>
        <v>31574.5220270774</v>
      </c>
      <c r="Y135" s="32" t="n">
        <f aca="false">2*PI()*J135/V135</f>
        <v>14.9819673280852</v>
      </c>
      <c r="Z135" s="32" t="n">
        <f aca="false">2*PI()*K135/W135</f>
        <v>14.9867432181897</v>
      </c>
      <c r="AA135" s="32" t="n">
        <f aca="false">2*PI()*$I135/X135</f>
        <v>14.9843552097126</v>
      </c>
      <c r="AB135" s="32" t="n">
        <f aca="false">S135-U135</f>
        <v>3.77830697597257E+022</v>
      </c>
      <c r="AC135" s="33" t="n">
        <v>9500</v>
      </c>
      <c r="AD135" s="32" t="n">
        <f aca="false">D135/AC135</f>
        <v>37545588113382.3</v>
      </c>
      <c r="AE135" s="32" t="n">
        <f aca="false">(AB135/AD135)^0.5</f>
        <v>31722.628430184</v>
      </c>
      <c r="AF135" s="32" t="e">
        <f aca="false">(AD135/((4/3)*PI()*E135))^(1/3)</f>
        <v>#DIV/0!</v>
      </c>
      <c r="AG135" s="34" t="n">
        <f aca="false">AA135</f>
        <v>14.9843552097126</v>
      </c>
      <c r="AH135" s="35" t="n">
        <f aca="false">AG135/24</f>
        <v>0.624348133738026</v>
      </c>
      <c r="AI135" s="35" t="n">
        <f aca="false">AG135/24/365</f>
        <v>0.00171054283215898</v>
      </c>
      <c r="AJ135" s="34" t="n">
        <f aca="false">L135/H135</f>
        <v>14.9760177386119</v>
      </c>
      <c r="AK135" s="35" t="n">
        <f aca="false">AJ135/24</f>
        <v>0.624000739108828</v>
      </c>
      <c r="AL135" s="35" t="n">
        <f aca="false">AJ135/24/365</f>
        <v>0.00170959106605158</v>
      </c>
      <c r="AM135" s="34" t="n">
        <f aca="false">((4*PI()^2/(6.67384*10^(-11)))/($D$125)*(I135*1000)^3)^0.5/3600</f>
        <v>14.9829147362031</v>
      </c>
      <c r="AN135" s="35" t="n">
        <f aca="false">AM135/24</f>
        <v>0.624288114008462</v>
      </c>
      <c r="AO135" s="35" t="n">
        <f aca="false">AN135/365</f>
        <v>0.00171037839454373</v>
      </c>
    </row>
    <row r="136" customFormat="false" ht="15.2" hidden="false" customHeight="false" outlineLevel="0" collapsed="false">
      <c r="A136" s="1" t="n">
        <v>11</v>
      </c>
      <c r="C136" s="39" t="s">
        <v>188</v>
      </c>
      <c r="D136" s="30"/>
      <c r="E136" s="30"/>
      <c r="F136" s="30"/>
      <c r="G136" s="30"/>
      <c r="H136" s="36" t="n">
        <v>31356.2</v>
      </c>
      <c r="I136" s="36" t="n">
        <v>76417</v>
      </c>
      <c r="J136" s="36" t="n">
        <v>75531</v>
      </c>
      <c r="K136" s="36" t="n">
        <f aca="false">I136*2-J136</f>
        <v>77303</v>
      </c>
      <c r="L136" s="36" t="n">
        <v>480126.02</v>
      </c>
      <c r="P136" s="22" t="n">
        <f aca="false">Q136*R136</f>
        <v>0</v>
      </c>
      <c r="Q136" s="32" t="n">
        <f aca="false">D136*$N$6^2</f>
        <v>0</v>
      </c>
      <c r="R136" s="32" t="n">
        <f aca="false">$N$5*($D$125+D136)</f>
        <v>6.44502237878E-005</v>
      </c>
      <c r="S136" s="32" t="n">
        <f aca="false">$P136/J136</f>
        <v>0</v>
      </c>
      <c r="T136" s="32" t="n">
        <f aca="false">$P136/K136</f>
        <v>0</v>
      </c>
      <c r="U136" s="32" t="n">
        <f aca="false">$P136/I136</f>
        <v>0</v>
      </c>
      <c r="V136" s="32" t="e">
        <f aca="false">(S136/$D136)^0.5</f>
        <v>#DIV/0!</v>
      </c>
      <c r="W136" s="32" t="e">
        <f aca="false">(T136/$D136)^0.5</f>
        <v>#DIV/0!</v>
      </c>
      <c r="X136" s="32" t="e">
        <f aca="false">(U136/$D136)^0.5</f>
        <v>#DIV/0!</v>
      </c>
      <c r="Y136" s="32" t="e">
        <f aca="false">2*PI()*J136/V136</f>
        <v>#DIV/0!</v>
      </c>
      <c r="Z136" s="32" t="e">
        <f aca="false">2*PI()*K136/W136</f>
        <v>#DIV/0!</v>
      </c>
      <c r="AA136" s="32" t="e">
        <f aca="false">2*PI()*$I136/X136</f>
        <v>#DIV/0!</v>
      </c>
      <c r="AB136" s="32" t="n">
        <f aca="false">S136-U136</f>
        <v>0</v>
      </c>
      <c r="AC136" s="33" t="n">
        <v>0</v>
      </c>
      <c r="AD136" s="32" t="e">
        <f aca="false">D136/AC136</f>
        <v>#DIV/0!</v>
      </c>
      <c r="AE136" s="32" t="e">
        <f aca="false">(AB136/AD136)^0.5</f>
        <v>#DIV/0!</v>
      </c>
      <c r="AF136" s="32" t="e">
        <f aca="false">(AD136/((4/3)*PI()*E136))^(1/3)</f>
        <v>#DIV/0!</v>
      </c>
      <c r="AG136" s="34" t="e">
        <f aca="false">AA136</f>
        <v>#DIV/0!</v>
      </c>
      <c r="AH136" s="35" t="e">
        <f aca="false">AG136/24</f>
        <v>#DIV/0!</v>
      </c>
      <c r="AI136" s="35" t="e">
        <f aca="false">AG136/24/365</f>
        <v>#DIV/0!</v>
      </c>
      <c r="AJ136" s="34" t="n">
        <f aca="false">L136/H136</f>
        <v>15.3119963515987</v>
      </c>
      <c r="AK136" s="35" t="n">
        <f aca="false">AJ136/24</f>
        <v>0.63799984798328</v>
      </c>
      <c r="AL136" s="35" t="n">
        <f aca="false">AJ136/24/365</f>
        <v>0.00174794478899529</v>
      </c>
      <c r="AM136" s="34" t="n">
        <f aca="false">((4*PI()^2/(6.67384*10^(-11)))/($D$125)*(I136*1000)^3)^0.5/3600</f>
        <v>15.3175328297182</v>
      </c>
      <c r="AN136" s="35" t="n">
        <f aca="false">AM136/24</f>
        <v>0.638230534571592</v>
      </c>
      <c r="AO136" s="35" t="n">
        <f aca="false">AN136/365</f>
        <v>0.00174857680704546</v>
      </c>
    </row>
    <row r="137" customFormat="false" ht="15.2" hidden="false" customHeight="false" outlineLevel="0" collapsed="false">
      <c r="A137" s="1" t="n">
        <v>12</v>
      </c>
      <c r="C137" s="39" t="s">
        <v>189</v>
      </c>
      <c r="D137" s="30" t="n">
        <v>2.89392874431068E+018</v>
      </c>
      <c r="E137" s="30"/>
      <c r="F137" s="30"/>
      <c r="G137" s="30"/>
      <c r="H137" s="36" t="n">
        <v>29546.9</v>
      </c>
      <c r="I137" s="36" t="n">
        <v>86000</v>
      </c>
      <c r="J137" s="36" t="n">
        <v>85991</v>
      </c>
      <c r="K137" s="36" t="n">
        <f aca="false">I137*2-J137</f>
        <v>86009</v>
      </c>
      <c r="L137" s="36" t="n">
        <v>540353.94</v>
      </c>
      <c r="P137" s="22" t="n">
        <f aca="false">Q137*R137</f>
        <v>2.1724830280266E+032</v>
      </c>
      <c r="Q137" s="32" t="n">
        <f aca="false">D137*$N$6^2</f>
        <v>3.37079195063311E+036</v>
      </c>
      <c r="R137" s="32" t="n">
        <f aca="false">$N$5*($D$125+D137)</f>
        <v>6.44502259363279E-005</v>
      </c>
      <c r="S137" s="32" t="n">
        <f aca="false">$P137/J137</f>
        <v>2.52640744732193E+027</v>
      </c>
      <c r="T137" s="32" t="n">
        <f aca="false">$P137/K137</f>
        <v>2.5258787196998E+027</v>
      </c>
      <c r="U137" s="32" t="n">
        <f aca="false">$P137/I137</f>
        <v>2.52614305584488E+027</v>
      </c>
      <c r="V137" s="32" t="n">
        <f aca="false">(S137/$D137)^0.5</f>
        <v>29546.6181599185</v>
      </c>
      <c r="W137" s="32" t="n">
        <f aca="false">(T137/$D137)^0.5</f>
        <v>29543.5262337499</v>
      </c>
      <c r="X137" s="32" t="n">
        <f aca="false">(U137/$D137)^0.5</f>
        <v>29545.0720754941</v>
      </c>
      <c r="Y137" s="32" t="n">
        <f aca="false">2*PI()*J137/V137</f>
        <v>18.2862683243601</v>
      </c>
      <c r="Z137" s="32" t="n">
        <f aca="false">2*PI()*K137/W137</f>
        <v>18.2920102634145</v>
      </c>
      <c r="AA137" s="32" t="n">
        <f aca="false">2*PI()*$I137/X137</f>
        <v>18.2891392187747</v>
      </c>
      <c r="AB137" s="32" t="n">
        <f aca="false">S137-U137</f>
        <v>2.64391477045169E+023</v>
      </c>
      <c r="AC137" s="33" t="n">
        <v>9600</v>
      </c>
      <c r="AD137" s="32" t="n">
        <f aca="false">D137/AC137</f>
        <v>301450910865696</v>
      </c>
      <c r="AE137" s="32" t="n">
        <f aca="false">(AB137/AD137)^0.5</f>
        <v>29615.251511758</v>
      </c>
      <c r="AF137" s="32" t="e">
        <f aca="false">(AD137/((4/3)*PI()*E137))^(1/3)</f>
        <v>#DIV/0!</v>
      </c>
      <c r="AG137" s="34" t="n">
        <f aca="false">AA137</f>
        <v>18.2891392187747</v>
      </c>
      <c r="AH137" s="35" t="n">
        <f aca="false">AG137/24</f>
        <v>0.762047467448946</v>
      </c>
      <c r="AI137" s="35" t="n">
        <f aca="false">AG137/24/365</f>
        <v>0.00208780128068204</v>
      </c>
      <c r="AJ137" s="34" t="n">
        <f aca="false">L137/H137</f>
        <v>18.2880078789991</v>
      </c>
      <c r="AK137" s="35" t="n">
        <f aca="false">AJ137/24</f>
        <v>0.762000328291631</v>
      </c>
      <c r="AL137" s="35" t="n">
        <f aca="false">AJ137/24/365</f>
        <v>0.00208767213230584</v>
      </c>
      <c r="AM137" s="34" t="n">
        <f aca="false">((4*PI()^2/(6.67384*10^(-11)))/($D$125)*(I137*1000)^3)^0.5/3600</f>
        <v>18.2873813175728</v>
      </c>
      <c r="AN137" s="35" t="n">
        <f aca="false">AM137/24</f>
        <v>0.761974221565532</v>
      </c>
      <c r="AO137" s="35" t="n">
        <f aca="false">AN137/365</f>
        <v>0.00208760060702885</v>
      </c>
    </row>
    <row r="138" customFormat="false" ht="15.2" hidden="false" customHeight="false" outlineLevel="0" collapsed="false">
      <c r="A138" s="1" t="n">
        <v>13</v>
      </c>
      <c r="C138" s="39" t="s">
        <v>190</v>
      </c>
      <c r="D138" s="30"/>
      <c r="E138" s="30"/>
      <c r="F138" s="30"/>
      <c r="G138" s="30"/>
      <c r="H138" s="36" t="n">
        <v>31771.2</v>
      </c>
      <c r="I138" s="36" t="n">
        <v>74392</v>
      </c>
      <c r="J138" s="36" t="n">
        <v>74295</v>
      </c>
      <c r="K138" s="36" t="n">
        <f aca="false">I138*2-J138</f>
        <v>74489</v>
      </c>
      <c r="L138" s="36" t="n">
        <v>467418.52</v>
      </c>
      <c r="P138" s="22" t="n">
        <f aca="false">Q138*R138</f>
        <v>0</v>
      </c>
      <c r="Q138" s="32" t="n">
        <f aca="false">D138*$N$6^2</f>
        <v>0</v>
      </c>
      <c r="R138" s="32" t="n">
        <f aca="false">$N$5*($D$125+D138)</f>
        <v>6.44502237878E-005</v>
      </c>
      <c r="S138" s="32" t="n">
        <f aca="false">$P138/J138</f>
        <v>0</v>
      </c>
      <c r="T138" s="32" t="n">
        <f aca="false">$P138/K138</f>
        <v>0</v>
      </c>
      <c r="U138" s="32" t="n">
        <f aca="false">$P138/I138</f>
        <v>0</v>
      </c>
      <c r="V138" s="32" t="e">
        <f aca="false">(S138/$D138)^0.5</f>
        <v>#DIV/0!</v>
      </c>
      <c r="W138" s="32" t="e">
        <f aca="false">(T138/$D138)^0.5</f>
        <v>#DIV/0!</v>
      </c>
      <c r="X138" s="32" t="e">
        <f aca="false">(U138/$D138)^0.5</f>
        <v>#DIV/0!</v>
      </c>
      <c r="Y138" s="32" t="e">
        <f aca="false">2*PI()*J138/V138</f>
        <v>#DIV/0!</v>
      </c>
      <c r="Z138" s="32" t="e">
        <f aca="false">2*PI()*K138/W138</f>
        <v>#DIV/0!</v>
      </c>
      <c r="AA138" s="32" t="e">
        <f aca="false">2*PI()*$I138/X138</f>
        <v>#DIV/0!</v>
      </c>
      <c r="AB138" s="32" t="n">
        <f aca="false">S138-U138</f>
        <v>0</v>
      </c>
      <c r="AC138" s="33" t="n">
        <v>0</v>
      </c>
      <c r="AD138" s="32" t="e">
        <f aca="false">D138/AC138</f>
        <v>#DIV/0!</v>
      </c>
      <c r="AE138" s="32" t="e">
        <f aca="false">(AB138/AD138)^0.5</f>
        <v>#DIV/0!</v>
      </c>
      <c r="AF138" s="32" t="e">
        <f aca="false">(AD138/((4/3)*PI()*E138))^(1/3)</f>
        <v>#DIV/0!</v>
      </c>
      <c r="AG138" s="34" t="e">
        <f aca="false">AA138</f>
        <v>#DIV/0!</v>
      </c>
      <c r="AH138" s="35" t="e">
        <f aca="false">AG138/24</f>
        <v>#DIV/0!</v>
      </c>
      <c r="AI138" s="35" t="e">
        <f aca="false">AG138/24/365</f>
        <v>#DIV/0!</v>
      </c>
      <c r="AJ138" s="34" t="n">
        <f aca="false">L138/H138</f>
        <v>14.7120196907891</v>
      </c>
      <c r="AK138" s="35" t="n">
        <f aca="false">AJ138/24</f>
        <v>0.613000820449548</v>
      </c>
      <c r="AL138" s="35" t="n">
        <f aca="false">AJ138/24/365</f>
        <v>0.0016794543026015</v>
      </c>
      <c r="AM138" s="34" t="n">
        <f aca="false">((4*PI()^2/(6.67384*10^(-11)))/($D$125)*(I138*1000)^3)^0.5/3600</f>
        <v>14.7127276528479</v>
      </c>
      <c r="AN138" s="35" t="n">
        <f aca="false">AM138/24</f>
        <v>0.613030318868663</v>
      </c>
      <c r="AO138" s="35" t="n">
        <f aca="false">AN138/365</f>
        <v>0.00167953512018812</v>
      </c>
    </row>
    <row r="139" customFormat="false" ht="15.2" hidden="false" customHeight="false" outlineLevel="0" collapsed="false">
      <c r="A139" s="1" t="n">
        <v>14</v>
      </c>
      <c r="C139" s="39" t="s">
        <v>191</v>
      </c>
      <c r="D139" s="30" t="n">
        <v>6.59414110562765E+019</v>
      </c>
      <c r="E139" s="30"/>
      <c r="F139" s="30"/>
      <c r="G139" s="30"/>
      <c r="H139" s="36" t="n">
        <v>24067.7</v>
      </c>
      <c r="I139" s="36" t="n">
        <v>129900</v>
      </c>
      <c r="J139" s="36" t="n">
        <v>129731</v>
      </c>
      <c r="K139" s="36" t="n">
        <f aca="false">I139*2-J139</f>
        <v>130069</v>
      </c>
      <c r="L139" s="36" t="n">
        <v>816185.43</v>
      </c>
      <c r="P139" s="22" t="n">
        <f aca="false">Q139*R139</f>
        <v>4.95024974917229E+033</v>
      </c>
      <c r="Q139" s="32" t="n">
        <f aca="false">D139*$N$6^2</f>
        <v>7.68072738621735E+037</v>
      </c>
      <c r="R139" s="32" t="n">
        <f aca="false">$N$5*($D$125+D139)</f>
        <v>6.44502727444181E-005</v>
      </c>
      <c r="S139" s="32" t="n">
        <f aca="false">$P139/J139</f>
        <v>3.81578015213965E+028</v>
      </c>
      <c r="T139" s="32" t="n">
        <f aca="false">$P139/K139</f>
        <v>3.80586438672727E+028</v>
      </c>
      <c r="U139" s="32" t="n">
        <f aca="false">$P139/I139</f>
        <v>3.81081581922424E+028</v>
      </c>
      <c r="V139" s="32" t="n">
        <f aca="false">(S139/$D139)^0.5</f>
        <v>24055.3984138533</v>
      </c>
      <c r="W139" s="32" t="n">
        <f aca="false">(T139/$D139)^0.5</f>
        <v>24024.1226536582</v>
      </c>
      <c r="X139" s="32" t="n">
        <f aca="false">(U139/$D139)^0.5</f>
        <v>24039.7452750825</v>
      </c>
      <c r="Y139" s="32" t="n">
        <f aca="false">2*PI()*J139/V139</f>
        <v>33.8852800964748</v>
      </c>
      <c r="Z139" s="32" t="n">
        <f aca="false">2*PI()*K139/W139</f>
        <v>34.0177929284381</v>
      </c>
      <c r="AA139" s="32" t="n">
        <f aca="false">2*PI()*$I139/X139</f>
        <v>33.9515149625406</v>
      </c>
      <c r="AB139" s="32" t="n">
        <f aca="false">S139-U139</f>
        <v>4.96433291540874E+025</v>
      </c>
      <c r="AC139" s="33" t="n">
        <v>800</v>
      </c>
      <c r="AD139" s="32" t="n">
        <f aca="false">D139/AC139</f>
        <v>82426763820345600</v>
      </c>
      <c r="AE139" s="32" t="n">
        <f aca="false">(AB139/AD139)^0.5</f>
        <v>24541.2299343656</v>
      </c>
      <c r="AF139" s="32" t="e">
        <f aca="false">(AD139/((4/3)*PI()*E139))^(1/3)</f>
        <v>#DIV/0!</v>
      </c>
      <c r="AG139" s="34" t="n">
        <f aca="false">AA139</f>
        <v>33.9515149625406</v>
      </c>
      <c r="AH139" s="35" t="n">
        <f aca="false">AG139/24</f>
        <v>1.41464645677252</v>
      </c>
      <c r="AI139" s="35" t="n">
        <f aca="false">AG139/24/365</f>
        <v>0.003875743717185</v>
      </c>
      <c r="AJ139" s="34" t="n">
        <f aca="false">L139/H139</f>
        <v>33.9120659639268</v>
      </c>
      <c r="AK139" s="35" t="n">
        <f aca="false">AJ139/24</f>
        <v>1.41300274849695</v>
      </c>
      <c r="AL139" s="35" t="n">
        <f aca="false">AJ139/24/365</f>
        <v>0.00387124040684095</v>
      </c>
      <c r="AM139" s="34" t="n">
        <f aca="false">((4*PI()^2/(6.67384*10^(-11)))/($D$125)*(I139*1000)^3)^0.5/3600</f>
        <v>33.9482639650871</v>
      </c>
      <c r="AN139" s="35" t="n">
        <f aca="false">AM139/24</f>
        <v>1.4145109985453</v>
      </c>
      <c r="AO139" s="35" t="n">
        <f aca="false">AN139/365</f>
        <v>0.00387537259875424</v>
      </c>
    </row>
    <row r="140" customFormat="false" ht="15.2" hidden="false" customHeight="false" outlineLevel="0" collapsed="false">
      <c r="A140" s="1" t="n">
        <v>15</v>
      </c>
      <c r="C140" s="39" t="s">
        <v>192</v>
      </c>
      <c r="D140" s="30" t="n">
        <v>8392543225344280</v>
      </c>
      <c r="E140" s="30"/>
      <c r="F140" s="30"/>
      <c r="G140" s="30"/>
      <c r="H140" s="36" t="n">
        <v>4179.6</v>
      </c>
      <c r="I140" s="36" t="n">
        <v>4282900</v>
      </c>
      <c r="J140" s="36" t="n">
        <v>3715844</v>
      </c>
      <c r="K140" s="36" t="n">
        <f aca="false">I140*2-J140</f>
        <v>4849956</v>
      </c>
      <c r="L140" s="36" t="n">
        <v>26791931.29</v>
      </c>
      <c r="P140" s="22" t="n">
        <f aca="false">Q140*R140</f>
        <v>6.3003130774519E+029</v>
      </c>
      <c r="Q140" s="32" t="n">
        <f aca="false">D140*$N$6^2</f>
        <v>9.77547121882208E+033</v>
      </c>
      <c r="R140" s="32" t="n">
        <f aca="false">$N$5*($D$125+D140)</f>
        <v>6.44502237940309E-005</v>
      </c>
      <c r="S140" s="32" t="n">
        <f aca="false">$P140/J140</f>
        <v>1.69552679753292E+023</v>
      </c>
      <c r="T140" s="32" t="n">
        <f aca="false">$P140/K140</f>
        <v>1.29904540937112E+023</v>
      </c>
      <c r="U140" s="32" t="n">
        <f aca="false">$P140/I140</f>
        <v>1.47103903370424E+023</v>
      </c>
      <c r="V140" s="32" t="n">
        <f aca="false">(S140/$D140)^0.5</f>
        <v>4494.74994417101</v>
      </c>
      <c r="W140" s="32" t="n">
        <f aca="false">(T140/$D140)^0.5</f>
        <v>3934.28097626573</v>
      </c>
      <c r="X140" s="32" t="n">
        <f aca="false">(U140/$D140)^0.5</f>
        <v>4186.63697842497</v>
      </c>
      <c r="Y140" s="32" t="n">
        <f aca="false">2*PI()*J140/V140</f>
        <v>5194.35713100109</v>
      </c>
      <c r="Z140" s="32" t="n">
        <f aca="false">2*PI()*K140/W140</f>
        <v>7745.55057544248</v>
      </c>
      <c r="AA140" s="32" t="n">
        <f aca="false">2*PI()*$I140/X140</f>
        <v>6427.65410299395</v>
      </c>
      <c r="AB140" s="32" t="n">
        <f aca="false">S140-U140</f>
        <v>2.24487763828674E+022</v>
      </c>
      <c r="AC140" s="33" t="n">
        <v>6.6</v>
      </c>
      <c r="AD140" s="32" t="n">
        <f aca="false">D140/AC140</f>
        <v>1271597458385500</v>
      </c>
      <c r="AE140" s="32" t="n">
        <f aca="false">(AB140/AD140)^0.5</f>
        <v>4201.66585439224</v>
      </c>
      <c r="AF140" s="32" t="e">
        <f aca="false">(AD140/((4/3)*PI()*E140))^(1/3)</f>
        <v>#DIV/0!</v>
      </c>
      <c r="AG140" s="34" t="n">
        <f aca="false">AA140</f>
        <v>6427.65410299395</v>
      </c>
      <c r="AH140" s="35" t="n">
        <f aca="false">AG140/24</f>
        <v>267.818920958081</v>
      </c>
      <c r="AI140" s="35" t="n">
        <f aca="false">AG140/24/365</f>
        <v>0.733750468378305</v>
      </c>
      <c r="AJ140" s="34" t="n">
        <f aca="false">L140/H140</f>
        <v>6410.16635323954</v>
      </c>
      <c r="AK140" s="35" t="n">
        <f aca="false">AJ140/24</f>
        <v>267.090264718314</v>
      </c>
      <c r="AL140" s="35" t="n">
        <f aca="false">AJ140/24/365</f>
        <v>0.73175414991319</v>
      </c>
      <c r="AM140" s="34" t="n">
        <f aca="false">((4*PI()^2/(6.67384*10^(-11)))/($D$125)*(I140*1000)^3)^0.5/3600</f>
        <v>6427.03618794014</v>
      </c>
      <c r="AN140" s="35" t="n">
        <f aca="false">AM140/24</f>
        <v>267.793174497506</v>
      </c>
      <c r="AO140" s="35" t="n">
        <f aca="false">AN140/365</f>
        <v>0.733679930130152</v>
      </c>
    </row>
    <row r="141" customFormat="false" ht="15.2" hidden="false" customHeight="false" outlineLevel="0" collapsed="false">
      <c r="A141" s="1" t="n">
        <v>16</v>
      </c>
      <c r="C141" s="39" t="s">
        <v>193</v>
      </c>
      <c r="D141" s="30" t="n">
        <v>1.29484952619597E+021</v>
      </c>
      <c r="E141" s="30"/>
      <c r="F141" s="30"/>
      <c r="G141" s="30"/>
      <c r="H141" s="36" t="n">
        <v>19832.3</v>
      </c>
      <c r="I141" s="36" t="n">
        <v>190900</v>
      </c>
      <c r="J141" s="36" t="n">
        <v>190671</v>
      </c>
      <c r="K141" s="36" t="n">
        <f aca="false">I141*2-J141</f>
        <v>191129</v>
      </c>
      <c r="L141" s="36" t="n">
        <v>1199459.64</v>
      </c>
      <c r="P141" s="22" t="n">
        <f aca="false">Q141*R141</f>
        <v>9.72062802212265E+034</v>
      </c>
      <c r="Q141" s="32" t="n">
        <f aca="false">D141*$N$6^2</f>
        <v>1.5082155594754E+039</v>
      </c>
      <c r="R141" s="32" t="n">
        <f aca="false">$N$5*($D$125+D141)</f>
        <v>6.44511851177543E-005</v>
      </c>
      <c r="S141" s="32" t="n">
        <f aca="false">$P141/J141</f>
        <v>5.09811561387031E+029</v>
      </c>
      <c r="T141" s="32" t="n">
        <f aca="false">$P141/K141</f>
        <v>5.08589906404714E+029</v>
      </c>
      <c r="U141" s="32" t="n">
        <f aca="false">$P141/I141</f>
        <v>5.09200001158861E+029</v>
      </c>
      <c r="V141" s="32" t="n">
        <f aca="false">(S141/$D141)^0.5</f>
        <v>19842.4451711438</v>
      </c>
      <c r="W141" s="32" t="n">
        <f aca="false">(T141/$D141)^0.5</f>
        <v>19818.6568117372</v>
      </c>
      <c r="X141" s="32" t="n">
        <f aca="false">(U141/$D141)^0.5</f>
        <v>19830.5402904155</v>
      </c>
      <c r="Y141" s="32" t="n">
        <f aca="false">2*PI()*J141/V141</f>
        <v>60.3766932639672</v>
      </c>
      <c r="Z141" s="32" t="n">
        <f aca="false">2*PI()*K141/W141</f>
        <v>60.5943649957509</v>
      </c>
      <c r="AA141" s="32" t="n">
        <f aca="false">2*PI()*$I141/X141</f>
        <v>60.4854964904968</v>
      </c>
      <c r="AB141" s="32" t="n">
        <f aca="false">S141-U141</f>
        <v>6.11560228169883E+026</v>
      </c>
      <c r="AC141" s="33" t="n">
        <v>840</v>
      </c>
      <c r="AD141" s="32" t="n">
        <f aca="false">D141/AC141</f>
        <v>1.54148753118568E+018</v>
      </c>
      <c r="AE141" s="32" t="n">
        <f aca="false">(AB141/AD141)^0.5</f>
        <v>19918.1779901442</v>
      </c>
      <c r="AF141" s="32" t="e">
        <f aca="false">(AD141/((4/3)*PI()*E141))^(1/3)</f>
        <v>#DIV/0!</v>
      </c>
      <c r="AG141" s="34" t="n">
        <f aca="false">AA141</f>
        <v>60.4854964904968</v>
      </c>
      <c r="AH141" s="35" t="n">
        <f aca="false">AG141/24</f>
        <v>2.52022902043737</v>
      </c>
      <c r="AI141" s="35" t="n">
        <f aca="false">AG141/24/365</f>
        <v>0.00690473704229415</v>
      </c>
      <c r="AJ141" s="34" t="n">
        <f aca="false">L141/H141</f>
        <v>60.4801077030904</v>
      </c>
      <c r="AK141" s="35" t="n">
        <f aca="false">AJ141/24</f>
        <v>2.52000448762877</v>
      </c>
      <c r="AL141" s="35" t="n">
        <f aca="false">AJ141/24/365</f>
        <v>0.00690412188391443</v>
      </c>
      <c r="AM141" s="34" t="n">
        <f aca="false">((4*PI()^2/(6.67384*10^(-11)))/($D$125)*(I141*1000)^3)^0.5/3600</f>
        <v>60.4801328359823</v>
      </c>
      <c r="AN141" s="35" t="n">
        <f aca="false">AM141/24</f>
        <v>2.5200055348326</v>
      </c>
      <c r="AO141" s="35" t="n">
        <f aca="false">AN141/365</f>
        <v>0.00690412475296601</v>
      </c>
    </row>
    <row r="142" customFormat="false" ht="15.2" hidden="false" customHeight="false" outlineLevel="0" collapsed="false">
      <c r="A142" s="1" t="n">
        <v>17</v>
      </c>
      <c r="C142" s="39" t="s">
        <v>194</v>
      </c>
      <c r="D142" s="30" t="n">
        <v>1.22141477297421E+021</v>
      </c>
      <c r="E142" s="30"/>
      <c r="F142" s="30"/>
      <c r="G142" s="30"/>
      <c r="H142" s="36" t="n">
        <v>16804.6</v>
      </c>
      <c r="I142" s="36" t="n">
        <v>266000</v>
      </c>
      <c r="J142" s="36" t="n">
        <v>264963</v>
      </c>
      <c r="K142" s="36" t="n">
        <f aca="false">I142*2-J142</f>
        <v>267037</v>
      </c>
      <c r="L142" s="36" t="n">
        <v>1671320.94</v>
      </c>
      <c r="P142" s="22" t="n">
        <f aca="false">Q142*R142</f>
        <v>9.16933464869339E+034</v>
      </c>
      <c r="Q142" s="32" t="n">
        <f aca="false">D142*$N$6^2</f>
        <v>1.42268018631071E+039</v>
      </c>
      <c r="R142" s="32" t="n">
        <f aca="false">$N$5*($D$125+D142)</f>
        <v>6.44511305978843E-005</v>
      </c>
      <c r="S142" s="32" t="n">
        <f aca="false">$P142/J142</f>
        <v>3.46060946196012E+029</v>
      </c>
      <c r="T142" s="32" t="n">
        <f aca="false">$P142/K142</f>
        <v>3.43373189808655E+029</v>
      </c>
      <c r="U142" s="32" t="n">
        <f aca="false">$P142/I142</f>
        <v>3.44711828898248E+029</v>
      </c>
      <c r="V142" s="32" t="n">
        <f aca="false">(S142/$D142)^0.5</f>
        <v>16832.3483810741</v>
      </c>
      <c r="W142" s="32" t="n">
        <f aca="false">(T142/$D142)^0.5</f>
        <v>16766.854948293</v>
      </c>
      <c r="X142" s="32" t="n">
        <f aca="false">(U142/$D142)^0.5</f>
        <v>16799.5059173189</v>
      </c>
      <c r="Y142" s="32" t="n">
        <f aca="false">2*PI()*J142/V142</f>
        <v>98.9054878651456</v>
      </c>
      <c r="Z142" s="32" t="n">
        <f aca="false">2*PI()*K142/W142</f>
        <v>100.069032627024</v>
      </c>
      <c r="AA142" s="32" t="n">
        <f aca="false">2*PI()*$I142/X142</f>
        <v>99.4866932358273</v>
      </c>
      <c r="AB142" s="32" t="n">
        <f aca="false">S142-U142</f>
        <v>1.34911729776413E+027</v>
      </c>
      <c r="AC142" s="33" t="n">
        <v>260</v>
      </c>
      <c r="AD142" s="32" t="n">
        <f aca="false">D142/AC142</f>
        <v>4.69774912682389E+018</v>
      </c>
      <c r="AE142" s="32" t="n">
        <f aca="false">(AB142/AD142)^0.5</f>
        <v>16946.497234289</v>
      </c>
      <c r="AF142" s="32" t="e">
        <f aca="false">(AD142/((4/3)*PI()*E142))^(1/3)</f>
        <v>#DIV/0!</v>
      </c>
      <c r="AG142" s="34" t="n">
        <f aca="false">AA142</f>
        <v>99.4866932358273</v>
      </c>
      <c r="AH142" s="35" t="n">
        <f aca="false">AG142/24</f>
        <v>4.14527888482614</v>
      </c>
      <c r="AI142" s="35" t="n">
        <f aca="false">AG142/24/365</f>
        <v>0.0113569284515785</v>
      </c>
      <c r="AJ142" s="34" t="n">
        <f aca="false">L142/H142</f>
        <v>99.4561572426598</v>
      </c>
      <c r="AK142" s="35" t="n">
        <f aca="false">AJ142/24</f>
        <v>4.14400655177749</v>
      </c>
      <c r="AL142" s="35" t="n">
        <f aca="false">AJ142/24/365</f>
        <v>0.0113534426076096</v>
      </c>
      <c r="AM142" s="34" t="n">
        <f aca="false">((4*PI()^2/(6.67384*10^(-11)))/($D$125)*(I142*1000)^3)^0.5/3600</f>
        <v>99.4778290090565</v>
      </c>
      <c r="AN142" s="35" t="n">
        <f aca="false">AM142/24</f>
        <v>4.14490954204402</v>
      </c>
      <c r="AO142" s="35" t="n">
        <f aca="false">AN142/365</f>
        <v>0.0113559165535453</v>
      </c>
    </row>
    <row r="143" customFormat="false" ht="15.2" hidden="false" customHeight="false" outlineLevel="0" collapsed="false">
      <c r="A143" s="1" t="n">
        <v>18</v>
      </c>
      <c r="C143" s="39" t="s">
        <v>195</v>
      </c>
      <c r="D143" s="30" t="n">
        <v>3.41996136432779E+021</v>
      </c>
      <c r="E143" s="30"/>
      <c r="F143" s="30"/>
      <c r="G143" s="30"/>
      <c r="H143" s="36" t="n">
        <v>13120</v>
      </c>
      <c r="I143" s="36" t="n">
        <v>436300</v>
      </c>
      <c r="J143" s="36" t="n">
        <v>435820</v>
      </c>
      <c r="K143" s="36" t="n">
        <f aca="false">I143*2-J143</f>
        <v>436780</v>
      </c>
      <c r="L143" s="36" t="n">
        <v>2741352.92</v>
      </c>
      <c r="P143" s="22" t="n">
        <f aca="false">Q143*R143</f>
        <v>2.56747872271143E+035</v>
      </c>
      <c r="Q143" s="32" t="n">
        <f aca="false">D143*$N$6^2</f>
        <v>3.98350452166999E+039</v>
      </c>
      <c r="R143" s="32" t="n">
        <f aca="false">$N$5*($D$125+D143)</f>
        <v>6.44527628560359E-005</v>
      </c>
      <c r="S143" s="32" t="n">
        <f aca="false">$P143/J143</f>
        <v>5.89114479076551E+029</v>
      </c>
      <c r="T143" s="32" t="n">
        <f aca="false">$P143/K143</f>
        <v>5.87819662693215E+029</v>
      </c>
      <c r="U143" s="32" t="n">
        <f aca="false">$P143/I143</f>
        <v>5.88466358632002E+029</v>
      </c>
      <c r="V143" s="32" t="n">
        <f aca="false">(S143/$D143)^0.5</f>
        <v>13124.6958680032</v>
      </c>
      <c r="W143" s="32" t="n">
        <f aca="false">(T143/$D143)^0.5</f>
        <v>13110.2645308478</v>
      </c>
      <c r="X143" s="32" t="n">
        <f aca="false">(U143/$D143)^0.5</f>
        <v>13117.4742456299</v>
      </c>
      <c r="Y143" s="32" t="n">
        <f aca="false">2*PI()*J143/V143</f>
        <v>208.640097120331</v>
      </c>
      <c r="Z143" s="32" t="n">
        <f aca="false">2*PI()*K143/W143</f>
        <v>209.329847770237</v>
      </c>
      <c r="AA143" s="32" t="n">
        <f aca="false">2*PI()*$I143/X143</f>
        <v>208.984877590725</v>
      </c>
      <c r="AB143" s="32" t="n">
        <f aca="false">S143-U143</f>
        <v>6.48120444549072E+026</v>
      </c>
      <c r="AC143" s="33" t="n">
        <v>1000</v>
      </c>
      <c r="AD143" s="32" t="n">
        <f aca="false">D143/AC143</f>
        <v>3.41996136432779E+018</v>
      </c>
      <c r="AE143" s="32" t="n">
        <f aca="false">(AB143/AD143)^0.5</f>
        <v>13766.3009852839</v>
      </c>
      <c r="AF143" s="32" t="e">
        <f aca="false">(AD143/((4/3)*PI()*E143))^(1/3)</f>
        <v>#DIV/0!</v>
      </c>
      <c r="AG143" s="34" t="n">
        <f aca="false">AA143</f>
        <v>208.984877590725</v>
      </c>
      <c r="AH143" s="35" t="n">
        <f aca="false">AG143/24</f>
        <v>8.70770323294687</v>
      </c>
      <c r="AI143" s="35" t="n">
        <f aca="false">AG143/24/365</f>
        <v>0.0238567211861558</v>
      </c>
      <c r="AJ143" s="34" t="n">
        <f aca="false">L143/H143</f>
        <v>208.944582317073</v>
      </c>
      <c r="AK143" s="35" t="n">
        <f aca="false">AJ143/24</f>
        <v>8.70602426321138</v>
      </c>
      <c r="AL143" s="35" t="n">
        <f aca="false">AJ143/24/365</f>
        <v>0.0238521212690723</v>
      </c>
      <c r="AM143" s="34" t="n">
        <f aca="false">((4*PI()^2/(6.67384*10^(-11)))/($D$125)*(I143*1000)^3)^0.5/3600</f>
        <v>208.968903189519</v>
      </c>
      <c r="AN143" s="35" t="n">
        <f aca="false">AM143/24</f>
        <v>8.70703763289663</v>
      </c>
      <c r="AO143" s="35" t="n">
        <f aca="false">AN143/365</f>
        <v>0.0238548976243743</v>
      </c>
    </row>
    <row r="144" customFormat="false" ht="15.2" hidden="false" customHeight="false" outlineLevel="0" collapsed="false">
      <c r="A144" s="1" t="n">
        <v>19</v>
      </c>
      <c r="D144" s="30" t="n">
        <v>2.883438065279E+021</v>
      </c>
      <c r="E144" s="30"/>
      <c r="F144" s="30"/>
      <c r="G144" s="30"/>
      <c r="H144" s="36" t="n">
        <v>11349.2</v>
      </c>
      <c r="I144" s="36" t="n">
        <v>583500</v>
      </c>
      <c r="J144" s="36" t="n">
        <v>582683</v>
      </c>
      <c r="K144" s="36" t="n">
        <f aca="false">I144*2-J144</f>
        <v>584317</v>
      </c>
      <c r="L144" s="36" t="n">
        <v>3666236.83</v>
      </c>
      <c r="P144" s="22" t="n">
        <f aca="false">Q144*R144</f>
        <v>2.16467946254494E+035</v>
      </c>
      <c r="Q144" s="32" t="n">
        <f aca="false">D144*$N$6^2</f>
        <v>3.35857261160959E+039</v>
      </c>
      <c r="R144" s="32" t="n">
        <f aca="false">$N$5*($D$125+D144)</f>
        <v>6.44523645271891E-005</v>
      </c>
      <c r="S144" s="32" t="n">
        <f aca="false">$P144/J144</f>
        <v>3.71502079611889E+029</v>
      </c>
      <c r="T144" s="32" t="n">
        <f aca="false">$P144/K144</f>
        <v>3.7046320106123E+029</v>
      </c>
      <c r="U144" s="32" t="n">
        <f aca="false">$P144/I144</f>
        <v>3.70981913032553E+029</v>
      </c>
      <c r="V144" s="32" t="n">
        <f aca="false">(S144/$D144)^0.5</f>
        <v>11350.7696658027</v>
      </c>
      <c r="W144" s="32" t="n">
        <f aca="false">(T144/$D144)^0.5</f>
        <v>11334.8877538954</v>
      </c>
      <c r="X144" s="32" t="n">
        <f aca="false">(U144/$D144)^0.5</f>
        <v>11342.8203708229</v>
      </c>
      <c r="Y144" s="32" t="n">
        <f aca="false">2*PI()*J144/V144</f>
        <v>322.542468232212</v>
      </c>
      <c r="Z144" s="32" t="n">
        <f aca="false">2*PI()*K144/W144</f>
        <v>323.90016282901</v>
      </c>
      <c r="AA144" s="32" t="n">
        <f aca="false">2*PI()*$I144/X144</f>
        <v>323.221077904923</v>
      </c>
      <c r="AB144" s="32" t="n">
        <f aca="false">S144-U144</f>
        <v>5.20166579336599E+026</v>
      </c>
      <c r="AC144" s="33" t="n">
        <v>750</v>
      </c>
      <c r="AD144" s="32" t="n">
        <f aca="false">D144/AC144</f>
        <v>3.84458408703867E+018</v>
      </c>
      <c r="AE144" s="32" t="n">
        <f aca="false">(AB144/AD144)^0.5</f>
        <v>11631.7896737399</v>
      </c>
      <c r="AF144" s="32" t="e">
        <f aca="false">(AD144/((4/3)*PI()*E144))^(1/3)</f>
        <v>#DIV/0!</v>
      </c>
      <c r="AG144" s="34" t="n">
        <f aca="false">AA144</f>
        <v>323.221077904923</v>
      </c>
      <c r="AH144" s="35" t="n">
        <f aca="false">AG144/24</f>
        <v>13.4675449127051</v>
      </c>
      <c r="AI144" s="35" t="n">
        <f aca="false">AG144/24/365</f>
        <v>0.0368973833224797</v>
      </c>
      <c r="AJ144" s="34" t="n">
        <f aca="false">L144/H144</f>
        <v>323.039230077891</v>
      </c>
      <c r="AK144" s="35" t="n">
        <f aca="false">AJ144/24</f>
        <v>13.4599679199121</v>
      </c>
      <c r="AL144" s="35" t="n">
        <f aca="false">AJ144/24/365</f>
        <v>0.0368766244381154</v>
      </c>
      <c r="AM144" s="34" t="n">
        <f aca="false">((4*PI()^2/(6.67384*10^(-11)))/($D$125)*(I144*1000)^3)^0.5/3600</f>
        <v>323.195372803426</v>
      </c>
      <c r="AN144" s="35" t="n">
        <f aca="false">AM144/24</f>
        <v>13.4664738668094</v>
      </c>
      <c r="AO144" s="35" t="n">
        <f aca="false">AN144/365</f>
        <v>0.0368944489501627</v>
      </c>
    </row>
    <row r="145" customFormat="false" ht="15.2" hidden="false" customHeight="false" outlineLevel="0" collapsed="false">
      <c r="A145" s="1" t="n">
        <v>20</v>
      </c>
      <c r="C145" s="41" t="s">
        <v>196</v>
      </c>
      <c r="D145" s="30" t="n">
        <v>2.99733686619439E+017</v>
      </c>
      <c r="E145" s="30"/>
      <c r="F145" s="30"/>
      <c r="G145" s="30"/>
      <c r="H145" s="36" t="n">
        <v>3238.5</v>
      </c>
      <c r="I145" s="36" t="n">
        <v>7231100</v>
      </c>
      <c r="J145" s="36" t="n">
        <v>5920825</v>
      </c>
      <c r="K145" s="36" t="n">
        <f aca="false">I145*2-J145</f>
        <v>8541375</v>
      </c>
      <c r="L145" s="36" t="n">
        <v>45059071.93</v>
      </c>
      <c r="P145" s="22" t="n">
        <f aca="false">Q145*R145</f>
        <v>2.25011182092721E+031</v>
      </c>
      <c r="Q145" s="32" t="n">
        <f aca="false">D145*$N$6^2</f>
        <v>3.49123972100789E+035</v>
      </c>
      <c r="R145" s="32" t="n">
        <f aca="false">$N$5*($D$125+D145)</f>
        <v>6.44502240103301E-005</v>
      </c>
      <c r="S145" s="32" t="n">
        <f aca="false">$P145/J145</f>
        <v>3.80033495488755E+024</v>
      </c>
      <c r="T145" s="32" t="n">
        <f aca="false">$P145/K145</f>
        <v>2.63436720777065E+024</v>
      </c>
      <c r="U145" s="32" t="n">
        <f aca="false">$P145/I145</f>
        <v>3.11171442923927E+024</v>
      </c>
      <c r="V145" s="32" t="n">
        <f aca="false">(S145/$D145)^0.5</f>
        <v>3560.76375351083</v>
      </c>
      <c r="W145" s="32" t="n">
        <f aca="false">(T145/$D145)^0.5</f>
        <v>2964.6291746944</v>
      </c>
      <c r="X145" s="32" t="n">
        <f aca="false">(U145/$D145)^0.5</f>
        <v>3222.04861721527</v>
      </c>
      <c r="Y145" s="32" t="n">
        <f aca="false">2*PI()*J145/V145</f>
        <v>10447.6576435889</v>
      </c>
      <c r="Z145" s="32" t="n">
        <f aca="false">2*PI()*K145/W145</f>
        <v>18102.4467954388</v>
      </c>
      <c r="AA145" s="32" t="n">
        <f aca="false">2*PI()*$I145/X145</f>
        <v>14101.0725387546</v>
      </c>
      <c r="AB145" s="32" t="n">
        <f aca="false">S145-U145</f>
        <v>6.88620525648281E+023</v>
      </c>
      <c r="AC145" s="33" t="n">
        <v>4.6</v>
      </c>
      <c r="AD145" s="32" t="n">
        <f aca="false">D145/AC145</f>
        <v>65159497091182400</v>
      </c>
      <c r="AE145" s="32" t="n">
        <f aca="false">(AB145/AD145)^0.5</f>
        <v>3250.88135686948</v>
      </c>
      <c r="AF145" s="32" t="e">
        <f aca="false">(AD145/((4/3)*PI()*E145))^(1/3)</f>
        <v>#DIV/0!</v>
      </c>
      <c r="AG145" s="34" t="n">
        <f aca="false">AA145</f>
        <v>14101.0725387546</v>
      </c>
      <c r="AH145" s="35" t="n">
        <f aca="false">AG145/24</f>
        <v>587.544689114773</v>
      </c>
      <c r="AI145" s="35" t="n">
        <f aca="false">AG145/24/365</f>
        <v>1.60971147702678</v>
      </c>
      <c r="AJ145" s="34" t="n">
        <f aca="false">L145/H145</f>
        <v>13913.5624301374</v>
      </c>
      <c r="AK145" s="35" t="n">
        <f aca="false">AJ145/24</f>
        <v>579.731767922392</v>
      </c>
      <c r="AL145" s="35" t="n">
        <f aca="false">AJ145/24/365</f>
        <v>1.58830621348601</v>
      </c>
      <c r="AM145" s="34" t="n">
        <f aca="false">((4*PI()^2/(6.67384*10^(-11)))/($D$125)*(I145*1000)^3)^0.5/3600</f>
        <v>14099.716972201</v>
      </c>
      <c r="AN145" s="35" t="n">
        <f aca="false">AM145/24</f>
        <v>587.488207175043</v>
      </c>
      <c r="AO145" s="35" t="n">
        <f aca="false">AN145/365</f>
        <v>1.60955673198642</v>
      </c>
    </row>
    <row r="146" customFormat="false" ht="15.2" hidden="false" customHeight="false" outlineLevel="0" collapsed="false">
      <c r="A146" s="1" t="n">
        <v>21</v>
      </c>
      <c r="C146" s="41" t="s">
        <v>197</v>
      </c>
      <c r="D146" s="30" t="n">
        <v>25477363362652300</v>
      </c>
      <c r="E146" s="30"/>
      <c r="F146" s="30"/>
      <c r="G146" s="30"/>
      <c r="H146" s="36" t="n">
        <v>3054.9</v>
      </c>
      <c r="I146" s="36" t="n">
        <v>8007400</v>
      </c>
      <c r="J146" s="36" t="n">
        <v>6207336</v>
      </c>
      <c r="K146" s="36" t="n">
        <f aca="false">I146*2-J146</f>
        <v>9807464</v>
      </c>
      <c r="L146" s="36" t="n">
        <v>49670195.34</v>
      </c>
      <c r="P146" s="22" t="n">
        <f aca="false">Q146*R146</f>
        <v>1.91259504174574E+030</v>
      </c>
      <c r="Q146" s="32" t="n">
        <f aca="false">D146*$N$6^2</f>
        <v>2.9675537628567E+034</v>
      </c>
      <c r="R146" s="32" t="n">
        <f aca="false">$N$5*($D$125+D146)</f>
        <v>6.44502238067151E-005</v>
      </c>
      <c r="S146" s="32" t="n">
        <f aca="false">$P146/J146</f>
        <v>3.08118497491636E+023</v>
      </c>
      <c r="T146" s="32" t="n">
        <f aca="false">$P146/K146</f>
        <v>1.95014230156312E+023</v>
      </c>
      <c r="U146" s="32" t="n">
        <f aca="false">$P146/I146</f>
        <v>2.38853440785491E+023</v>
      </c>
      <c r="V146" s="32" t="n">
        <f aca="false">(S146/$D146)^0.5</f>
        <v>3477.61615882262</v>
      </c>
      <c r="W146" s="32" t="n">
        <f aca="false">(T146/$D146)^0.5</f>
        <v>2766.66076280829</v>
      </c>
      <c r="X146" s="32" t="n">
        <f aca="false">(U146/$D146)^0.5</f>
        <v>3061.88242796031</v>
      </c>
      <c r="Y146" s="32" t="n">
        <f aca="false">2*PI()*J146/V146</f>
        <v>11215.108445186</v>
      </c>
      <c r="Z146" s="32" t="n">
        <f aca="false">2*PI()*K146/W146</f>
        <v>22273.1006756836</v>
      </c>
      <c r="AA146" s="32" t="n">
        <f aca="false">2*PI()*$I146/X146</f>
        <v>16431.7145456906</v>
      </c>
      <c r="AB146" s="32" t="n">
        <f aca="false">S146-U146</f>
        <v>6.92650567061448E+022</v>
      </c>
      <c r="AC146" s="33" t="n">
        <v>3.5</v>
      </c>
      <c r="AD146" s="32" t="n">
        <f aca="false">D146/AC146</f>
        <v>7279246675043510</v>
      </c>
      <c r="AE146" s="32" t="n">
        <f aca="false">(AB146/AD146)^0.5</f>
        <v>3084.70671362486</v>
      </c>
      <c r="AF146" s="32" t="e">
        <f aca="false">(AD146/((4/3)*PI()*E146))^(1/3)</f>
        <v>#DIV/0!</v>
      </c>
      <c r="AG146" s="34" t="n">
        <f aca="false">AA146</f>
        <v>16431.7145456906</v>
      </c>
      <c r="AH146" s="35" t="n">
        <f aca="false">AG146/24</f>
        <v>684.654772737108</v>
      </c>
      <c r="AI146" s="35" t="n">
        <f aca="false">AG146/24/365</f>
        <v>1.87576650064961</v>
      </c>
      <c r="AJ146" s="34" t="n">
        <f aca="false">L146/H146</f>
        <v>16259.1886281057</v>
      </c>
      <c r="AK146" s="35" t="n">
        <f aca="false">AJ146/24</f>
        <v>677.466192837736</v>
      </c>
      <c r="AL146" s="35" t="n">
        <f aca="false">AJ146/24/365</f>
        <v>1.85607176119928</v>
      </c>
      <c r="AM146" s="34" t="n">
        <f aca="false">((4*PI()^2/(6.67384*10^(-11)))/($D$125)*(I146*1000)^3)^0.5/3600</f>
        <v>16430.1349035345</v>
      </c>
      <c r="AN146" s="35" t="n">
        <f aca="false">AM146/24</f>
        <v>684.588954313939</v>
      </c>
      <c r="AO146" s="35" t="n">
        <f aca="false">AN146/365</f>
        <v>1.87558617620257</v>
      </c>
    </row>
    <row r="147" customFormat="false" ht="15.2" hidden="false" customHeight="false" outlineLevel="0" collapsed="false">
      <c r="A147" s="1" t="n">
        <v>22</v>
      </c>
      <c r="C147" s="39" t="s">
        <v>198</v>
      </c>
      <c r="D147" s="30" t="n">
        <v>4645872142601300</v>
      </c>
      <c r="E147" s="30"/>
      <c r="F147" s="30"/>
      <c r="G147" s="30"/>
      <c r="H147" s="36" t="n">
        <v>2935.2</v>
      </c>
      <c r="I147" s="36" t="n">
        <v>8505200</v>
      </c>
      <c r="J147" s="36" t="n">
        <v>6639159</v>
      </c>
      <c r="K147" s="36" t="n">
        <f aca="false">I147*2-J147</f>
        <v>10371241</v>
      </c>
      <c r="L147" s="36" t="n">
        <v>52790725.03</v>
      </c>
      <c r="P147" s="22" t="n">
        <f aca="false">Q147*R147</f>
        <v>3.48767331058178E+029</v>
      </c>
      <c r="Q147" s="32" t="n">
        <f aca="false">D147*$N$6^2</f>
        <v>5.41142156756222E+033</v>
      </c>
      <c r="R147" s="32" t="n">
        <f aca="false">$N$5*($D$125+D147)</f>
        <v>6.44502237912492E-005</v>
      </c>
      <c r="S147" s="32" t="n">
        <f aca="false">$P147/J147</f>
        <v>5.25318539679767E+022</v>
      </c>
      <c r="T147" s="32" t="n">
        <f aca="false">$P147/K147</f>
        <v>3.36283122779789E+022</v>
      </c>
      <c r="U147" s="32" t="n">
        <f aca="false">$P147/I147</f>
        <v>4.10063644662298E+022</v>
      </c>
      <c r="V147" s="32" t="n">
        <f aca="false">(S147/$D147)^0.5</f>
        <v>3362.61957920569</v>
      </c>
      <c r="W147" s="32" t="n">
        <f aca="false">(T147/$D147)^0.5</f>
        <v>2690.41272899758</v>
      </c>
      <c r="X147" s="32" t="n">
        <f aca="false">(U147/$D147)^0.5</f>
        <v>2970.92717945154</v>
      </c>
      <c r="Y147" s="32" t="n">
        <f aca="false">2*PI()*J147/V147</f>
        <v>12405.5264945204</v>
      </c>
      <c r="Z147" s="32" t="n">
        <f aca="false">2*PI()*K147/W147</f>
        <v>24220.9785755429</v>
      </c>
      <c r="AA147" s="32" t="n">
        <f aca="false">2*PI()*$I147/X147</f>
        <v>17987.5656476</v>
      </c>
      <c r="AB147" s="32" t="n">
        <f aca="false">S147-U147</f>
        <v>1.15254895017468E+022</v>
      </c>
      <c r="AC147" s="33" t="n">
        <v>3.6</v>
      </c>
      <c r="AD147" s="32" t="n">
        <f aca="false">D147/AC147</f>
        <v>1290520039611470</v>
      </c>
      <c r="AE147" s="32" t="n">
        <f aca="false">(AB147/AD147)^0.5</f>
        <v>2988.45907850064</v>
      </c>
      <c r="AF147" s="32" t="e">
        <f aca="false">(AD147/((4/3)*PI()*E147))^(1/3)</f>
        <v>#DIV/0!</v>
      </c>
      <c r="AG147" s="34" t="n">
        <f aca="false">AA147</f>
        <v>17987.5656476</v>
      </c>
      <c r="AH147" s="35" t="n">
        <f aca="false">AG147/24</f>
        <v>749.481901983335</v>
      </c>
      <c r="AI147" s="35" t="n">
        <f aca="false">AG147/24/365</f>
        <v>2.05337507392695</v>
      </c>
      <c r="AJ147" s="34" t="n">
        <f aca="false">L147/H147</f>
        <v>17985.3928284274</v>
      </c>
      <c r="AK147" s="35" t="n">
        <f aca="false">AJ147/24</f>
        <v>749.39136785114</v>
      </c>
      <c r="AL147" s="35" t="n">
        <f aca="false">AJ147/24/365</f>
        <v>2.0531270352086</v>
      </c>
      <c r="AM147" s="34" t="n">
        <f aca="false">((4*PI()^2/(6.67384*10^(-11)))/($D$125)*(I147*1000)^3)^0.5/3600</f>
        <v>17985.8364335024</v>
      </c>
      <c r="AN147" s="35" t="n">
        <f aca="false">AM147/24</f>
        <v>749.409851395932</v>
      </c>
      <c r="AO147" s="35" t="n">
        <f aca="false">AN147/365</f>
        <v>2.05317767505735</v>
      </c>
    </row>
    <row r="148" customFormat="false" ht="15.2" hidden="false" customHeight="false" outlineLevel="0" collapsed="false">
      <c r="A148" s="1" t="n">
        <v>23</v>
      </c>
      <c r="C148" s="39" t="s">
        <v>199</v>
      </c>
      <c r="D148" s="30" t="n">
        <v>2.69760317957495E+018</v>
      </c>
      <c r="E148" s="30"/>
      <c r="F148" s="30"/>
      <c r="G148" s="30"/>
      <c r="H148" s="36" t="n">
        <v>2296.6</v>
      </c>
      <c r="I148" s="36" t="n">
        <v>12179400</v>
      </c>
      <c r="J148" s="36" t="n">
        <v>5822971</v>
      </c>
      <c r="K148" s="36" t="n">
        <f aca="false">I148*2-J148</f>
        <v>18535829</v>
      </c>
      <c r="L148" s="36" t="n">
        <v>71012648.5</v>
      </c>
      <c r="P148" s="22" t="n">
        <f aca="false">Q148*R148</f>
        <v>2.02510069477171E+032</v>
      </c>
      <c r="Q148" s="32" t="n">
        <f aca="false">D148*$N$6^2</f>
        <v>3.1421157489071E+036</v>
      </c>
      <c r="R148" s="32" t="n">
        <f aca="false">$N$5*($D$125+D148)</f>
        <v>6.44502257905708E-005</v>
      </c>
      <c r="S148" s="32" t="n">
        <f aca="false">$P148/J148</f>
        <v>3.47777911786218E+025</v>
      </c>
      <c r="T148" s="32" t="n">
        <f aca="false">$P148/K148</f>
        <v>1.09253311236941E+025</v>
      </c>
      <c r="U148" s="32" t="n">
        <f aca="false">$P148/I148</f>
        <v>1.66272615627347E+025</v>
      </c>
      <c r="V148" s="32" t="n">
        <f aca="false">(S148/$D148)^0.5</f>
        <v>3590.55815562428</v>
      </c>
      <c r="W148" s="32" t="n">
        <f aca="false">(T148/$D148)^0.5</f>
        <v>2012.46470228051</v>
      </c>
      <c r="X148" s="32" t="n">
        <f aca="false">(U148/$D148)^0.5</f>
        <v>2482.68335152476</v>
      </c>
      <c r="Y148" s="32" t="n">
        <f aca="false">2*PI()*J148/V148</f>
        <v>10189.7265677268</v>
      </c>
      <c r="Z148" s="32" t="n">
        <f aca="false">2*PI()*K148/W148</f>
        <v>57871.3496426631</v>
      </c>
      <c r="AA148" s="32" t="n">
        <f aca="false">2*PI()*$I148/X148</f>
        <v>30823.6759566073</v>
      </c>
      <c r="AB148" s="32" t="n">
        <f aca="false">S148-U148</f>
        <v>1.81505296158872E+025</v>
      </c>
      <c r="AC148" s="33" t="n">
        <v>1</v>
      </c>
      <c r="AD148" s="32" t="n">
        <f aca="false">D148/AC148</f>
        <v>2.69760317957495E+018</v>
      </c>
      <c r="AE148" s="32" t="n">
        <f aca="false">(AB148/AD148)^0.5</f>
        <v>2593.91427093915</v>
      </c>
      <c r="AF148" s="32" t="e">
        <f aca="false">(AD148/((4/3)*PI()*E148))^(1/3)</f>
        <v>#DIV/0!</v>
      </c>
      <c r="AG148" s="34" t="n">
        <f aca="false">AA148</f>
        <v>30823.6759566073</v>
      </c>
      <c r="AH148" s="35" t="n">
        <f aca="false">AG148/24</f>
        <v>1284.31983152531</v>
      </c>
      <c r="AI148" s="35" t="n">
        <f aca="false">AG148/24/365</f>
        <v>3.51868446993234</v>
      </c>
      <c r="AJ148" s="34" t="n">
        <f aca="false">L148/H148</f>
        <v>30920.7735347906</v>
      </c>
      <c r="AK148" s="35" t="n">
        <f aca="false">AJ148/24</f>
        <v>1288.36556394961</v>
      </c>
      <c r="AL148" s="35" t="n">
        <f aca="false">AJ148/24/365</f>
        <v>3.52976866835509</v>
      </c>
      <c r="AM148" s="34" t="n">
        <f aca="false">((4*PI()^2/(6.67384*10^(-11)))/($D$125)*(I148*1000)^3)^0.5/3600</f>
        <v>30820.7132357399</v>
      </c>
      <c r="AN148" s="35" t="n">
        <f aca="false">AM148/24</f>
        <v>1284.1963848225</v>
      </c>
      <c r="AO148" s="35" t="n">
        <f aca="false">AN148/365</f>
        <v>3.51834625978766</v>
      </c>
    </row>
    <row r="149" customFormat="false" ht="15.2" hidden="false" customHeight="false" outlineLevel="0" collapsed="false">
      <c r="A149" s="1" t="n">
        <v>24</v>
      </c>
      <c r="C149" s="39" t="s">
        <v>200</v>
      </c>
      <c r="D149" s="30" t="n">
        <v>6294407419008210</v>
      </c>
      <c r="E149" s="30"/>
      <c r="F149" s="30"/>
      <c r="G149" s="30"/>
      <c r="H149" s="36" t="n">
        <v>1946.4</v>
      </c>
      <c r="I149" s="36" t="n">
        <v>14146700</v>
      </c>
      <c r="J149" s="36" t="n">
        <v>4566555</v>
      </c>
      <c r="K149" s="36" t="n">
        <f aca="false">I149*2-J149</f>
        <v>23726845</v>
      </c>
      <c r="L149" s="36" t="n">
        <v>77591859.82</v>
      </c>
      <c r="P149" s="22" t="n">
        <f aca="false">Q149*R149</f>
        <v>4.72523480797472E+029</v>
      </c>
      <c r="Q149" s="32" t="n">
        <f aca="false">D149*$N$6^2</f>
        <v>7.33160341411656E+033</v>
      </c>
      <c r="R149" s="32" t="n">
        <f aca="false">$N$5*($D$125+D149)</f>
        <v>6.44502237924732E-005</v>
      </c>
      <c r="S149" s="32" t="n">
        <f aca="false">$P149/J149</f>
        <v>1.0347482528897E+023</v>
      </c>
      <c r="T149" s="32" t="n">
        <f aca="false">$P149/K149</f>
        <v>1.99151417222759E+022</v>
      </c>
      <c r="U149" s="32" t="n">
        <f aca="false">$P149/I149</f>
        <v>3.34016753587389E+022</v>
      </c>
      <c r="V149" s="32" t="n">
        <f aca="false">(S149/$D149)^0.5</f>
        <v>4054.52447001797</v>
      </c>
      <c r="W149" s="32" t="n">
        <f aca="false">(T149/$D149)^0.5</f>
        <v>1778.74738901285</v>
      </c>
      <c r="X149" s="32" t="n">
        <f aca="false">(U149/$D149)^0.5</f>
        <v>2303.59803962021</v>
      </c>
      <c r="Y149" s="32" t="n">
        <f aca="false">2*PI()*J149/V149</f>
        <v>7076.66496838292</v>
      </c>
      <c r="Z149" s="32" t="n">
        <f aca="false">2*PI()*K149/W149</f>
        <v>83811.8806585924</v>
      </c>
      <c r="AA149" s="32" t="n">
        <f aca="false">2*PI()*$I149/X149</f>
        <v>38585.8713440005</v>
      </c>
      <c r="AB149" s="32" t="n">
        <f aca="false">S149-U149</f>
        <v>7.0073149930231E+022</v>
      </c>
      <c r="AC149" s="33" t="n">
        <v>0.5</v>
      </c>
      <c r="AD149" s="32" t="n">
        <f aca="false">D149/AC149</f>
        <v>12588814838016400</v>
      </c>
      <c r="AE149" s="32" t="n">
        <f aca="false">(AB149/AD149)^0.5</f>
        <v>2359.30124717387</v>
      </c>
      <c r="AF149" s="32" t="e">
        <f aca="false">(AD149/((4/3)*PI()*E149))^(1/3)</f>
        <v>#DIV/0!</v>
      </c>
      <c r="AG149" s="34" t="n">
        <f aca="false">AA149</f>
        <v>38585.8713440005</v>
      </c>
      <c r="AH149" s="28" t="n">
        <f aca="false">AG149/24</f>
        <v>1607.74463933336</v>
      </c>
      <c r="AI149" s="28" t="n">
        <f aca="false">AG149/24/365</f>
        <v>4.40477983379002</v>
      </c>
      <c r="AJ149" s="34" t="n">
        <f aca="false">L149/H149</f>
        <v>39864.2929613646</v>
      </c>
      <c r="AK149" s="28" t="n">
        <f aca="false">AJ149/24</f>
        <v>1661.01220672352</v>
      </c>
      <c r="AL149" s="28" t="n">
        <f aca="false">AJ149/24/365</f>
        <v>4.550718374585</v>
      </c>
      <c r="AM149" s="34" t="n">
        <f aca="false">((4*PI()^2/(6.67384*10^(-11)))/($D$125)*(I149*1000)^3)^0.5/3600</f>
        <v>38582.1619356561</v>
      </c>
      <c r="AN149" s="35" t="n">
        <f aca="false">AM149/24</f>
        <v>1607.59008065234</v>
      </c>
      <c r="AO149" s="35" t="n">
        <f aca="false">AN149/365</f>
        <v>4.40435638534887</v>
      </c>
    </row>
    <row r="150" customFormat="false" ht="15.2" hidden="false" customHeight="false" outlineLevel="0" collapsed="false">
      <c r="A150" s="1" t="n">
        <v>25</v>
      </c>
      <c r="C150" s="41" t="s">
        <v>201</v>
      </c>
      <c r="D150" s="30" t="n">
        <v>98912116584414800</v>
      </c>
      <c r="E150" s="30"/>
      <c r="F150" s="30"/>
      <c r="G150" s="30"/>
      <c r="H150" s="36" t="n">
        <v>2043.2</v>
      </c>
      <c r="I150" s="36" t="n">
        <v>16276800</v>
      </c>
      <c r="J150" s="36" t="n">
        <v>9041762</v>
      </c>
      <c r="K150" s="36" t="n">
        <f aca="false">I150*2-J150</f>
        <v>23511838</v>
      </c>
      <c r="L150" s="36" t="n">
        <v>97014053.99</v>
      </c>
      <c r="P150" s="22" t="n">
        <f aca="false">Q150*R150</f>
        <v>7.42536899188239E+030</v>
      </c>
      <c r="Q150" s="32" t="n">
        <f aca="false">D150*$N$6^2</f>
        <v>1.1521091079326E+035</v>
      </c>
      <c r="R150" s="32" t="n">
        <f aca="false">$N$5*($D$125+D150)</f>
        <v>6.44502238612349E-005</v>
      </c>
      <c r="S150" s="32" t="n">
        <f aca="false">$P150/J150</f>
        <v>8.21230307973423E+023</v>
      </c>
      <c r="T150" s="32" t="n">
        <f aca="false">$P150/K150</f>
        <v>3.15814058938412E+023</v>
      </c>
      <c r="U150" s="32" t="n">
        <f aca="false">$P150/I150</f>
        <v>4.56193415897621E+023</v>
      </c>
      <c r="V150" s="32" t="n">
        <f aca="false">(S150/$D150)^0.5</f>
        <v>2881.42776600904</v>
      </c>
      <c r="W150" s="32" t="n">
        <f aca="false">(T150/$D150)^0.5</f>
        <v>1786.86187233536</v>
      </c>
      <c r="X150" s="32" t="n">
        <f aca="false">(U150/$D150)^0.5</f>
        <v>2147.58201768954</v>
      </c>
      <c r="Y150" s="32" t="n">
        <f aca="false">2*PI()*J150/V150</f>
        <v>19716.2902431879</v>
      </c>
      <c r="Z150" s="32" t="n">
        <f aca="false">2*PI()*K150/W150</f>
        <v>82675.2405172258</v>
      </c>
      <c r="AA150" s="32" t="n">
        <f aca="false">2*PI()*$I150/X150</f>
        <v>47621.0686090244</v>
      </c>
      <c r="AB150" s="32" t="n">
        <f aca="false">S150-U150</f>
        <v>3.65036892075802E+023</v>
      </c>
      <c r="AC150" s="33" t="n">
        <v>1.3</v>
      </c>
      <c r="AD150" s="32" t="n">
        <f aca="false">D150/AC150</f>
        <v>76086243526472900</v>
      </c>
      <c r="AE150" s="32" t="n">
        <f aca="false">(AB150/AD150)^0.5</f>
        <v>2190.35903048602</v>
      </c>
      <c r="AF150" s="32" t="e">
        <f aca="false">(AD150/((4/3)*PI()*E150))^(1/3)</f>
        <v>#DIV/0!</v>
      </c>
      <c r="AG150" s="34" t="n">
        <f aca="false">AA150</f>
        <v>47621.0686090244</v>
      </c>
      <c r="AH150" s="35" t="n">
        <f aca="false">AG150/24</f>
        <v>1984.21119204268</v>
      </c>
      <c r="AI150" s="35" t="n">
        <f aca="false">AG150/24/365</f>
        <v>5.43619504669228</v>
      </c>
      <c r="AJ150" s="34" t="n">
        <f aca="false">L150/H150</f>
        <v>47481.4281470243</v>
      </c>
      <c r="AK150" s="35" t="n">
        <f aca="false">AJ150/24</f>
        <v>1978.39283945934</v>
      </c>
      <c r="AL150" s="35" t="n">
        <f aca="false">AJ150/24/365</f>
        <v>5.42025435468314</v>
      </c>
      <c r="AM150" s="34" t="n">
        <f aca="false">((4*PI()^2/(6.67384*10^(-11)))/($D$125)*(I150*1000)^3)^0.5/3600</f>
        <v>47616.4906377877</v>
      </c>
      <c r="AN150" s="35" t="n">
        <f aca="false">AM150/24</f>
        <v>1984.02044324116</v>
      </c>
      <c r="AO150" s="35" t="n">
        <f aca="false">AN150/365</f>
        <v>5.43567244723605</v>
      </c>
    </row>
    <row r="151" customFormat="false" ht="15.2" hidden="false" customHeight="false" outlineLevel="0" collapsed="false">
      <c r="A151" s="1" t="n">
        <v>26</v>
      </c>
      <c r="C151" s="39" t="s">
        <v>202</v>
      </c>
      <c r="D151" s="30" t="n">
        <v>86922769119637200</v>
      </c>
      <c r="E151" s="30"/>
      <c r="F151" s="30"/>
      <c r="G151" s="30"/>
      <c r="H151" s="36" t="n">
        <v>1857</v>
      </c>
      <c r="I151" s="36" t="n">
        <v>17420400</v>
      </c>
      <c r="J151" s="36" t="n">
        <v>7128428</v>
      </c>
      <c r="K151" s="36" t="n">
        <f aca="false">I151*2-J151</f>
        <v>27712372</v>
      </c>
      <c r="L151" s="36" t="n">
        <v>99165976.81</v>
      </c>
      <c r="P151" s="22" t="n">
        <f aca="false">Q151*R151</f>
        <v>6.5253242646924E+030</v>
      </c>
      <c r="Q151" s="32" t="n">
        <f aca="false">D151*$N$6^2</f>
        <v>1.01245951909229E+035</v>
      </c>
      <c r="R151" s="32" t="n">
        <f aca="false">$N$5*($D$125+D151)</f>
        <v>6.44502238523337E-005</v>
      </c>
      <c r="S151" s="32" t="n">
        <f aca="false">$P151/J151</f>
        <v>9.15394567314477E+023</v>
      </c>
      <c r="T151" s="32" t="n">
        <f aca="false">$P151/K151</f>
        <v>2.354661039009E+023</v>
      </c>
      <c r="U151" s="32" t="n">
        <f aca="false">$P151/I151</f>
        <v>3.74579473760212E+023</v>
      </c>
      <c r="V151" s="32" t="n">
        <f aca="false">(S151/$D151)^0.5</f>
        <v>3245.16952320514</v>
      </c>
      <c r="W151" s="32" t="n">
        <f aca="false">(T151/$D151)^0.5</f>
        <v>1645.87717427732</v>
      </c>
      <c r="X151" s="32" t="n">
        <f aca="false">(U151/$D151)^0.5</f>
        <v>2075.89417826169</v>
      </c>
      <c r="Y151" s="32" t="n">
        <f aca="false">2*PI()*J151/V151</f>
        <v>13801.8164390533</v>
      </c>
      <c r="Z151" s="32" t="n">
        <f aca="false">2*PI()*K151/W151</f>
        <v>105792.808417766</v>
      </c>
      <c r="AA151" s="32" t="n">
        <f aca="false">2*PI()*$I151/X151</f>
        <v>52726.9657920844</v>
      </c>
      <c r="AB151" s="32" t="n">
        <f aca="false">S151-U151</f>
        <v>5.40815093554265E+023</v>
      </c>
      <c r="AC151" s="33" t="n">
        <v>0.7</v>
      </c>
      <c r="AD151" s="32" t="n">
        <f aca="false">D151/AC151</f>
        <v>1.24175384456625E+017</v>
      </c>
      <c r="AE151" s="32" t="n">
        <f aca="false">(AB151/AD151)^0.5</f>
        <v>2086.92405623662</v>
      </c>
      <c r="AF151" s="32" t="e">
        <f aca="false">(AD151/((4/3)*PI()*E151))^(1/3)</f>
        <v>#DIV/0!</v>
      </c>
      <c r="AG151" s="34" t="n">
        <f aca="false">AA151</f>
        <v>52726.9657920844</v>
      </c>
      <c r="AH151" s="28" t="n">
        <f aca="false">AG151/24</f>
        <v>2196.95690800351</v>
      </c>
      <c r="AI151" s="28" t="n">
        <f aca="false">AG151/24/365</f>
        <v>6.01906002192744</v>
      </c>
      <c r="AJ151" s="34" t="n">
        <f aca="false">L151/H151</f>
        <v>53401.1722186322</v>
      </c>
      <c r="AK151" s="28" t="n">
        <f aca="false">AJ151/24</f>
        <v>2225.04884244301</v>
      </c>
      <c r="AL151" s="28" t="n">
        <f aca="false">AJ151/24/365</f>
        <v>6.09602422587126</v>
      </c>
      <c r="AM151" s="34" t="n">
        <f aca="false">((4*PI()^2/(6.67384*10^(-11)))/($D$125)*(I151*1000)^3)^0.5/3600</f>
        <v>52721.8969703797</v>
      </c>
      <c r="AN151" s="35" t="n">
        <f aca="false">AM151/24</f>
        <v>2196.74570709915</v>
      </c>
      <c r="AO151" s="35" t="n">
        <f aca="false">AN151/365</f>
        <v>6.01848138931275</v>
      </c>
    </row>
    <row r="152" customFormat="false" ht="15.2" hidden="false" customHeight="false" outlineLevel="0" collapsed="false">
      <c r="A152" s="1" t="n">
        <v>27</v>
      </c>
      <c r="C152" s="39" t="s">
        <v>203</v>
      </c>
      <c r="D152" s="30" t="n">
        <v>6294407419008210</v>
      </c>
      <c r="E152" s="30"/>
      <c r="F152" s="30"/>
      <c r="G152" s="30"/>
      <c r="H152" s="36" t="n">
        <v>1838.2</v>
      </c>
      <c r="I152" s="36" t="n">
        <v>20430000</v>
      </c>
      <c r="J152" s="36" t="n">
        <v>12272301</v>
      </c>
      <c r="K152" s="36" t="n">
        <f aca="false">I152*2-J152</f>
        <v>28587699</v>
      </c>
      <c r="L152" s="36" t="n">
        <v>123084701.12</v>
      </c>
      <c r="P152" s="22" t="n">
        <f aca="false">Q152*R152</f>
        <v>4.72523480797472E+029</v>
      </c>
      <c r="Q152" s="32" t="n">
        <f aca="false">D152*$N$6^2</f>
        <v>7.33160341411656E+033</v>
      </c>
      <c r="R152" s="32" t="n">
        <f aca="false">$N$5*($D$125+D152)</f>
        <v>6.44502237924732E-005</v>
      </c>
      <c r="S152" s="32" t="n">
        <f aca="false">$P152/J152</f>
        <v>3.85032505964018E+022</v>
      </c>
      <c r="T152" s="32" t="n">
        <f aca="false">$P152/K152</f>
        <v>1.65289091926381E+022</v>
      </c>
      <c r="U152" s="32" t="n">
        <f aca="false">$P152/I152</f>
        <v>2.31289026332586E+022</v>
      </c>
      <c r="V152" s="32" t="n">
        <f aca="false">(S152/$D152)^0.5</f>
        <v>2473.26853767508</v>
      </c>
      <c r="W152" s="32" t="n">
        <f aca="false">(T152/$D152)^0.5</f>
        <v>1620.48371812471</v>
      </c>
      <c r="X152" s="32" t="n">
        <f aca="false">(U152/$D152)^0.5</f>
        <v>1916.90278724657</v>
      </c>
      <c r="Y152" s="32" t="n">
        <f aca="false">2*PI()*J152/V152</f>
        <v>31177.0194598316</v>
      </c>
      <c r="Z152" s="32" t="n">
        <f aca="false">2*PI()*K152/W152</f>
        <v>110844.563455867</v>
      </c>
      <c r="AA152" s="32" t="n">
        <f aca="false">2*PI()*$I152/X152</f>
        <v>66965.0420875345</v>
      </c>
      <c r="AB152" s="32" t="n">
        <f aca="false">S152-U152</f>
        <v>1.53743479631432E+022</v>
      </c>
      <c r="AC152" s="33" t="n">
        <v>1.6</v>
      </c>
      <c r="AD152" s="32" t="n">
        <f aca="false">D152/AC152</f>
        <v>3934004636880130</v>
      </c>
      <c r="AE152" s="32" t="n">
        <f aca="false">(AB152/AD152)^0.5</f>
        <v>1976.88278406172</v>
      </c>
      <c r="AF152" s="32" t="e">
        <f aca="false">(AD152/((4/3)*PI()*E152))^(1/3)</f>
        <v>#DIV/0!</v>
      </c>
      <c r="AG152" s="34" t="n">
        <f aca="false">AA152</f>
        <v>66965.0420875345</v>
      </c>
      <c r="AH152" s="35" t="n">
        <f aca="false">AG152/24</f>
        <v>2790.2100869806</v>
      </c>
      <c r="AI152" s="35" t="n">
        <f aca="false">AG152/24/365</f>
        <v>7.64441119720713</v>
      </c>
      <c r="AJ152" s="34" t="n">
        <f aca="false">L152/H152</f>
        <v>66959.3630290502</v>
      </c>
      <c r="AK152" s="35" t="n">
        <f aca="false">AJ152/24</f>
        <v>2789.97345954376</v>
      </c>
      <c r="AL152" s="35" t="n">
        <f aca="false">AJ152/24/365</f>
        <v>7.64376290285961</v>
      </c>
      <c r="AM152" s="34" t="n">
        <f aca="false">((4*PI()^2/(6.67384*10^(-11)))/($D$125)*(I152*1000)^3)^0.5/3600</f>
        <v>66958.6044802639</v>
      </c>
      <c r="AN152" s="35" t="n">
        <f aca="false">AM152/24</f>
        <v>2789.94185334433</v>
      </c>
      <c r="AO152" s="35" t="n">
        <f aca="false">AN152/365</f>
        <v>7.6436763105324</v>
      </c>
    </row>
    <row r="153" customFormat="false" ht="15.2" hidden="false" customHeight="false" outlineLevel="0" collapsed="false">
      <c r="D153" s="30"/>
      <c r="E153" s="30"/>
      <c r="F153" s="30"/>
      <c r="G153" s="30"/>
      <c r="H153" s="36"/>
      <c r="I153" s="36"/>
      <c r="J153" s="36"/>
      <c r="K153" s="36"/>
      <c r="L153" s="36"/>
      <c r="P153" s="2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3"/>
      <c r="AD153" s="32"/>
      <c r="AE153" s="32"/>
      <c r="AF153" s="32"/>
      <c r="AG153" s="34"/>
      <c r="AH153" s="35"/>
      <c r="AI153" s="35"/>
      <c r="AJ153" s="34"/>
      <c r="AK153" s="35"/>
      <c r="AL153" s="35"/>
      <c r="AM153" s="34"/>
      <c r="AN153" s="35" t="n">
        <f aca="false">AM153/24</f>
        <v>0</v>
      </c>
      <c r="AO153" s="35" t="n">
        <f aca="false">AN153/365</f>
        <v>0</v>
      </c>
    </row>
    <row r="154" customFormat="false" ht="15.2" hidden="false" customHeight="false" outlineLevel="0" collapsed="false">
      <c r="D154" s="30"/>
      <c r="E154" s="30"/>
      <c r="F154" s="30"/>
      <c r="G154" s="30"/>
      <c r="H154" s="36"/>
      <c r="I154" s="36"/>
      <c r="J154" s="36"/>
      <c r="K154" s="36"/>
      <c r="L154" s="36"/>
      <c r="P154" s="2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3"/>
      <c r="AD154" s="32"/>
      <c r="AE154" s="32"/>
      <c r="AF154" s="32"/>
      <c r="AG154" s="34"/>
      <c r="AH154" s="35"/>
      <c r="AI154" s="35"/>
      <c r="AJ154" s="34"/>
      <c r="AK154" s="35"/>
      <c r="AL154" s="35"/>
      <c r="AM154" s="34"/>
      <c r="AN154" s="35" t="n">
        <f aca="false">AM154/24</f>
        <v>0</v>
      </c>
      <c r="AO154" s="35" t="n">
        <f aca="false">AN154/365</f>
        <v>0</v>
      </c>
    </row>
    <row r="155" customFormat="false" ht="15.2" hidden="false" customHeight="false" outlineLevel="0" collapsed="false">
      <c r="D155" s="30"/>
      <c r="E155" s="30"/>
      <c r="F155" s="30"/>
      <c r="G155" s="30"/>
      <c r="H155" s="36"/>
      <c r="I155" s="36"/>
      <c r="J155" s="36"/>
      <c r="K155" s="36"/>
      <c r="L155" s="36"/>
      <c r="P155" s="2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3"/>
      <c r="AD155" s="32"/>
      <c r="AE155" s="32"/>
      <c r="AF155" s="32"/>
      <c r="AG155" s="34"/>
      <c r="AH155" s="35"/>
      <c r="AI155" s="35"/>
      <c r="AJ155" s="34"/>
      <c r="AK155" s="35"/>
      <c r="AL155" s="35"/>
      <c r="AM155" s="34"/>
      <c r="AN155" s="35" t="n">
        <f aca="false">AM155/24</f>
        <v>0</v>
      </c>
      <c r="AO155" s="35" t="n">
        <f aca="false">AN155/365</f>
        <v>0</v>
      </c>
    </row>
    <row r="156" customFormat="false" ht="15.2" hidden="false" customHeight="false" outlineLevel="0" collapsed="false">
      <c r="A156" s="1" t="s">
        <v>204</v>
      </c>
      <c r="D156" s="30" t="n">
        <v>1.0241E+026</v>
      </c>
      <c r="E156" s="30" t="n">
        <v>1640000000000</v>
      </c>
      <c r="F156" s="30" t="n">
        <v>0.36</v>
      </c>
      <c r="G156" s="30" t="n">
        <v>24622</v>
      </c>
      <c r="H156" s="36" t="n">
        <v>19566</v>
      </c>
      <c r="I156" s="36" t="n">
        <v>4498396441</v>
      </c>
      <c r="J156" s="36" t="n">
        <v>4459753056</v>
      </c>
      <c r="K156" s="36" t="n">
        <f aca="false">I156*2-J156</f>
        <v>4537039826</v>
      </c>
      <c r="L156" s="36" t="n">
        <v>28263736967</v>
      </c>
      <c r="P156" s="22" t="n">
        <f aca="false">Q156*R156</f>
        <v>1.761645951668E+044</v>
      </c>
      <c r="Q156" s="32" t="n">
        <f aca="false">D156*$N$6^2</f>
        <v>1.19285177405625E+044</v>
      </c>
      <c r="R156" s="32" t="n">
        <f aca="false">$N$5*($D$5+D156)</f>
        <v>1.47683558844666</v>
      </c>
      <c r="S156" s="32" t="n">
        <f aca="false">$P156/J156</f>
        <v>3.95009752680801E+034</v>
      </c>
      <c r="T156" s="32" t="n">
        <f aca="false">$P156/K156</f>
        <v>3.8828090985067E+034</v>
      </c>
      <c r="U156" s="32" t="n">
        <f aca="false">$P156/I156</f>
        <v>3.91616429270602E+034</v>
      </c>
      <c r="V156" s="32" t="n">
        <f aca="false">(S156/$D156)^0.5</f>
        <v>19639.6039729729</v>
      </c>
      <c r="W156" s="32" t="n">
        <f aca="false">(T156/$D156)^0.5</f>
        <v>19471.6088264096</v>
      </c>
      <c r="X156" s="32" t="n">
        <f aca="false">(U156/$D156)^0.5</f>
        <v>19555.0652109212</v>
      </c>
      <c r="Y156" s="32" t="n">
        <f aca="false">2*PI()*J156/V156</f>
        <v>1426783.09163821</v>
      </c>
      <c r="Z156" s="32" t="n">
        <f aca="false">2*PI()*K156/W156</f>
        <v>1464032.18280286</v>
      </c>
      <c r="AA156" s="32" t="n">
        <f aca="false">2*PI()*$I156/X156</f>
        <v>1445367.63846612</v>
      </c>
      <c r="AB156" s="32" t="n">
        <f aca="false">S156-U156</f>
        <v>3.39332341019851E+032</v>
      </c>
      <c r="AC156" s="33" t="n">
        <v>700000</v>
      </c>
      <c r="AD156" s="32" t="n">
        <f aca="false">D156/AC156</f>
        <v>1.463E+020</v>
      </c>
      <c r="AE156" s="32" t="n">
        <f aca="false">(AB156/AD156)^0.5</f>
        <v>1522966.89664724</v>
      </c>
      <c r="AF156" s="32" t="n">
        <f aca="false">(AD156/((4/3)*PI()*E156))^(1/3)</f>
        <v>277.18557340032</v>
      </c>
      <c r="AG156" s="34" t="n">
        <f aca="false">AA156</f>
        <v>1445367.63846612</v>
      </c>
      <c r="AH156" s="35" t="n">
        <f aca="false">AG156/24</f>
        <v>60223.651602755</v>
      </c>
      <c r="AI156" s="35" t="n">
        <f aca="false">AG156/24/365</f>
        <v>164.996305760973</v>
      </c>
      <c r="AJ156" s="34" t="n">
        <f aca="false">L156/H156</f>
        <v>1444533.21920679</v>
      </c>
      <c r="AK156" s="35" t="n">
        <f aca="false">AJ156/24</f>
        <v>60188.8841336161</v>
      </c>
      <c r="AL156" s="35" t="n">
        <f aca="false">AJ156/24/365</f>
        <v>164.901052420866</v>
      </c>
      <c r="AM156" s="34" t="n">
        <f aca="false">((4*PI()^2/(6.67384*10^(-11)))/($D$5)*(I156*1000)^3)^0.5/3600</f>
        <v>1445265.89341058</v>
      </c>
      <c r="AN156" s="35" t="n">
        <f aca="false">AM156/24</f>
        <v>60219.4122254407</v>
      </c>
      <c r="AO156" s="35" t="n">
        <f aca="false">AN156/365</f>
        <v>164.984691028605</v>
      </c>
    </row>
    <row r="157" customFormat="false" ht="15.2" hidden="false" customHeight="false" outlineLevel="0" collapsed="false">
      <c r="A157" s="1" t="n">
        <v>1</v>
      </c>
      <c r="C157" s="1" t="s">
        <v>205</v>
      </c>
      <c r="D157" s="18" t="n">
        <v>2.13949905508955E+022</v>
      </c>
      <c r="E157" s="18"/>
      <c r="F157" s="18"/>
      <c r="G157" s="18"/>
      <c r="H157" s="36" t="n">
        <v>15803.2</v>
      </c>
      <c r="I157" s="36" t="n">
        <v>354759</v>
      </c>
      <c r="J157" s="36" t="n">
        <v>354759</v>
      </c>
      <c r="K157" s="36" t="n">
        <f aca="false">I157*2-J157</f>
        <v>354759</v>
      </c>
      <c r="L157" s="36" t="n">
        <v>2229016.54</v>
      </c>
      <c r="P157" s="22" t="n">
        <f aca="false">Q157*R157</f>
        <v>1.89514512912482E+036</v>
      </c>
      <c r="Q157" s="32" t="n">
        <f aca="false">D157*$N$6^2</f>
        <v>2.49204691285542E+040</v>
      </c>
      <c r="R157" s="32" t="n">
        <f aca="false">$N$5*($D$156+D157)</f>
        <v>7.60477308572548E-005</v>
      </c>
      <c r="S157" s="32" t="n">
        <f aca="false">$P157/J157</f>
        <v>5.34206356744951E+030</v>
      </c>
      <c r="T157" s="32" t="n">
        <f aca="false">$P157/K157</f>
        <v>5.34206356744951E+030</v>
      </c>
      <c r="U157" s="32" t="n">
        <f aca="false">$P157/I157</f>
        <v>5.34206356744951E+030</v>
      </c>
      <c r="V157" s="32" t="n">
        <f aca="false">(S157/$D157)^0.5</f>
        <v>15801.5058502647</v>
      </c>
      <c r="W157" s="32" t="n">
        <f aca="false">(T157/$D157)^0.5</f>
        <v>15801.5058502647</v>
      </c>
      <c r="X157" s="32" t="n">
        <f aca="false">(U157/$D157)^0.5</f>
        <v>15801.5058502647</v>
      </c>
      <c r="Y157" s="32" t="n">
        <f aca="false">2*PI()*J157/V157</f>
        <v>141.063551633112</v>
      </c>
      <c r="Z157" s="32" t="n">
        <f aca="false">2*PI()*K157/W157</f>
        <v>141.063551633112</v>
      </c>
      <c r="AA157" s="32" t="n">
        <f aca="false">2*PI()*$I157/X157</f>
        <v>141.063551633112</v>
      </c>
      <c r="AB157" s="32" t="n">
        <f aca="false">S157-U157</f>
        <v>0</v>
      </c>
      <c r="AC157" s="33" t="n">
        <v>0</v>
      </c>
      <c r="AD157" s="32" t="e">
        <f aca="false">D157/AC157</f>
        <v>#DIV/0!</v>
      </c>
      <c r="AE157" s="32" t="e">
        <f aca="false">(AB157/AD157)^0.5</f>
        <v>#DIV/0!</v>
      </c>
      <c r="AF157" s="32" t="e">
        <f aca="false">(AD157/((4/3)*PI()*E157))^(1/3)</f>
        <v>#DIV/0!</v>
      </c>
      <c r="AG157" s="34" t="n">
        <f aca="false">AA157</f>
        <v>141.063551633112</v>
      </c>
      <c r="AH157" s="35" t="n">
        <f aca="false">AG157/24</f>
        <v>5.87764798471298</v>
      </c>
      <c r="AI157" s="35" t="n">
        <f aca="false">AG157/24/365</f>
        <v>0.0161031451635972</v>
      </c>
      <c r="AJ157" s="34" t="n">
        <f aca="false">L157/H157</f>
        <v>141.048429432014</v>
      </c>
      <c r="AK157" s="35" t="n">
        <f aca="false">AJ157/24</f>
        <v>5.87701789300057</v>
      </c>
      <c r="AL157" s="35" t="n">
        <f aca="false">AJ157/24/365</f>
        <v>0.0161014188849331</v>
      </c>
      <c r="AM157" s="34" t="n">
        <f aca="false">((4*PI()^2/(6.67384*10^(-11)))/($D$156)*(I157*1000)^3)^0.5/3600</f>
        <v>141.064723609443</v>
      </c>
      <c r="AN157" s="35" t="n">
        <f aca="false">AM157/24</f>
        <v>5.87769681706014</v>
      </c>
      <c r="AO157" s="35" t="n">
        <f aca="false">AN157/365</f>
        <v>0.0161032789508497</v>
      </c>
    </row>
    <row r="158" s="1" customFormat="true" ht="15.2" hidden="false" customHeight="false" outlineLevel="0" collapsed="false">
      <c r="A158" s="1" t="n">
        <v>2</v>
      </c>
      <c r="C158" s="1" t="s">
        <v>206</v>
      </c>
      <c r="D158" s="18" t="n">
        <v>3.08725697218022E+019</v>
      </c>
      <c r="E158" s="18"/>
      <c r="F158" s="18"/>
      <c r="G158" s="18"/>
      <c r="H158" s="36" t="n">
        <v>3363</v>
      </c>
      <c r="I158" s="36" t="n">
        <v>5513818</v>
      </c>
      <c r="J158" s="36" t="n">
        <v>1374595</v>
      </c>
      <c r="K158" s="36" t="n">
        <f aca="false">I158*2-J158</f>
        <v>9653041</v>
      </c>
      <c r="L158" s="36" t="n">
        <v>29067053.44</v>
      </c>
      <c r="M158" s="4"/>
      <c r="N158" s="5"/>
      <c r="O158" s="5"/>
      <c r="P158" s="22" t="n">
        <f aca="false">Q158*R158</f>
        <v>2.73408847636545E+033</v>
      </c>
      <c r="Q158" s="32" t="n">
        <f aca="false">D158*$N$6^2</f>
        <v>3.59597691263812E+037</v>
      </c>
      <c r="R158" s="32" t="n">
        <f aca="false">$N$5*($D$156+D158)</f>
        <v>7.60318695805985E-005</v>
      </c>
      <c r="S158" s="32" t="n">
        <f aca="false">$P158/J158</f>
        <v>1.98901383779619E+027</v>
      </c>
      <c r="T158" s="32" t="n">
        <f aca="false">$P158/K158</f>
        <v>2.8323597469082E+026</v>
      </c>
      <c r="U158" s="32" t="n">
        <f aca="false">$P158/I158</f>
        <v>4.95861212025034E+026</v>
      </c>
      <c r="V158" s="32" t="n">
        <f aca="false">(S158/$D158)^0.5</f>
        <v>8026.61647632197</v>
      </c>
      <c r="W158" s="32" t="n">
        <f aca="false">(T158/$D158)^0.5</f>
        <v>3028.92009686863</v>
      </c>
      <c r="X158" s="32" t="n">
        <f aca="false">(U158/$D158)^0.5</f>
        <v>4007.68591968063</v>
      </c>
      <c r="Y158" s="32" t="n">
        <f aca="false">2*PI()*J158/V158</f>
        <v>1076.02439119904</v>
      </c>
      <c r="Z158" s="32" t="n">
        <f aca="false">2*PI()*K158/W158</f>
        <v>20024.247402071</v>
      </c>
      <c r="AA158" s="32" t="n">
        <f aca="false">2*PI()*$I158/X158</f>
        <v>8644.4748761208</v>
      </c>
      <c r="AB158" s="32" t="n">
        <f aca="false">S158-U158</f>
        <v>1.49315262577115E+027</v>
      </c>
      <c r="AC158" s="33" t="n">
        <v>0.4</v>
      </c>
      <c r="AD158" s="32" t="n">
        <f aca="false">D158/AC158</f>
        <v>7.71814243045055E+019</v>
      </c>
      <c r="AE158" s="32" t="n">
        <f aca="false">(AB158/AD158)^0.5</f>
        <v>4398.40996848438</v>
      </c>
      <c r="AF158" s="32" t="e">
        <f aca="false">(AD158/((4/3)*PI()*E158))^(1/3)</f>
        <v>#DIV/0!</v>
      </c>
      <c r="AG158" s="34" t="n">
        <f aca="false">AA158</f>
        <v>8644.4748761208</v>
      </c>
      <c r="AH158" s="38" t="n">
        <f aca="false">AG158/24</f>
        <v>360.1864531717</v>
      </c>
      <c r="AI158" s="38" t="n">
        <f aca="false">AG158/24/365</f>
        <v>0.986812200470411</v>
      </c>
      <c r="AJ158" s="34" t="n">
        <f aca="false">L158/H158</f>
        <v>8643.19162652394</v>
      </c>
      <c r="AK158" s="38" t="n">
        <f aca="false">AJ158/24</f>
        <v>360.132984438497</v>
      </c>
      <c r="AL158" s="38" t="n">
        <f aca="false">AJ158/24/365</f>
        <v>0.986665710790404</v>
      </c>
      <c r="AM158" s="34" t="n">
        <f aca="false">((4*PI()^2/(6.67384*10^(-11)))/($D$156)*(I158*1000)^3)^0.5/3600</f>
        <v>8643.64515202012</v>
      </c>
      <c r="AN158" s="35" t="n">
        <f aca="false">AM158/24</f>
        <v>360.151881334171</v>
      </c>
      <c r="AO158" s="35" t="n">
        <f aca="false">AN158/365</f>
        <v>0.986717483107319</v>
      </c>
      <c r="AME158" s="8"/>
      <c r="AMF158" s="8"/>
      <c r="AMG158" s="8"/>
      <c r="AMH158" s="8"/>
      <c r="AMI158" s="8"/>
      <c r="AMJ158" s="8"/>
    </row>
    <row r="159" customFormat="false" ht="15.2" hidden="false" customHeight="false" outlineLevel="0" collapsed="false">
      <c r="A159" s="1" t="n">
        <v>3</v>
      </c>
      <c r="C159" s="1" t="s">
        <v>207</v>
      </c>
      <c r="D159" s="18" t="n">
        <v>1.94826896302635E+017</v>
      </c>
      <c r="E159" s="18"/>
      <c r="F159" s="18"/>
      <c r="G159" s="18"/>
      <c r="H159" s="36" t="n">
        <v>42944.9</v>
      </c>
      <c r="I159" s="36" t="n">
        <v>48227</v>
      </c>
      <c r="J159" s="36" t="n">
        <v>48213</v>
      </c>
      <c r="K159" s="36" t="n">
        <f aca="false">I159*2-J159</f>
        <v>48241</v>
      </c>
      <c r="L159" s="36" t="n">
        <v>303019.17</v>
      </c>
      <c r="P159" s="22" t="n">
        <f aca="false">Q159*R159</f>
        <v>1.72539512356875E+031</v>
      </c>
      <c r="Q159" s="32" t="n">
        <f aca="false">D159*$N$6^2</f>
        <v>2.26930581865512E+035</v>
      </c>
      <c r="R159" s="32" t="n">
        <f aca="false">$N$5*($D$156+D159)</f>
        <v>7.60318468046446E-005</v>
      </c>
      <c r="S159" s="32" t="n">
        <f aca="false">$P159/J159</f>
        <v>3.57869272513378E+026</v>
      </c>
      <c r="T159" s="32" t="n">
        <f aca="false">$P159/K159</f>
        <v>3.57661558336011E+026</v>
      </c>
      <c r="U159" s="32" t="n">
        <f aca="false">$P159/I159</f>
        <v>3.57765385275623E+026</v>
      </c>
      <c r="V159" s="32" t="n">
        <f aca="false">(S159/$D159)^0.5</f>
        <v>42858.5771783651</v>
      </c>
      <c r="W159" s="32" t="n">
        <f aca="false">(T159/$D159)^0.5</f>
        <v>42846.1374036598</v>
      </c>
      <c r="X159" s="32" t="n">
        <f aca="false">(U159/$D159)^0.5</f>
        <v>42852.3559368163</v>
      </c>
      <c r="Y159" s="32" t="n">
        <f aca="false">2*PI()*J159/V159</f>
        <v>7.06815842145988</v>
      </c>
      <c r="Z159" s="32" t="n">
        <f aca="false">2*PI()*K159/W159</f>
        <v>7.07431663087931</v>
      </c>
      <c r="AA159" s="32" t="n">
        <f aca="false">2*PI()*$I159/X159</f>
        <v>7.07123730270832</v>
      </c>
      <c r="AB159" s="32" t="n">
        <f aca="false">S159-U159</f>
        <v>1.03887237754522E+023</v>
      </c>
      <c r="AC159" s="33" t="n">
        <v>3500</v>
      </c>
      <c r="AD159" s="32" t="n">
        <f aca="false">D159/AC159</f>
        <v>55664827515038.6</v>
      </c>
      <c r="AE159" s="32" t="n">
        <f aca="false">(AB159/AD159)^0.5</f>
        <v>43200.6882351656</v>
      </c>
      <c r="AF159" s="32" t="e">
        <f aca="false">(AD159/((4/3)*PI()*E159))^(1/3)</f>
        <v>#DIV/0!</v>
      </c>
      <c r="AG159" s="34" t="n">
        <f aca="false">AA159</f>
        <v>7.07123730270832</v>
      </c>
      <c r="AH159" s="38" t="n">
        <f aca="false">AG159/24</f>
        <v>0.294634887612847</v>
      </c>
      <c r="AI159" s="38" t="n">
        <f aca="false">AG159/24/365</f>
        <v>0.000807218870172183</v>
      </c>
      <c r="AJ159" s="34" t="n">
        <f aca="false">L159/H159</f>
        <v>7.05599896611705</v>
      </c>
      <c r="AK159" s="38" t="n">
        <f aca="false">AJ159/24</f>
        <v>0.293999956921544</v>
      </c>
      <c r="AL159" s="38" t="n">
        <f aca="false">AJ159/24/365</f>
        <v>0.000805479334031626</v>
      </c>
      <c r="AM159" s="34" t="n">
        <f aca="false">((4*PI()^2/(6.67384*10^(-11)))/($D$156)*(I159*1000)^3)^0.5/3600</f>
        <v>7.0705575239157</v>
      </c>
      <c r="AN159" s="35" t="n">
        <f aca="false">AM159/24</f>
        <v>0.294606563496487</v>
      </c>
      <c r="AO159" s="35" t="n">
        <f aca="false">AN159/365</f>
        <v>0.00080714126985339</v>
      </c>
    </row>
    <row r="160" customFormat="false" ht="15.2" hidden="false" customHeight="false" outlineLevel="0" collapsed="false">
      <c r="A160" s="1" t="n">
        <v>4</v>
      </c>
      <c r="C160" s="1" t="s">
        <v>208</v>
      </c>
      <c r="D160" s="18" t="n">
        <v>3.74667108274298E+017</v>
      </c>
      <c r="E160" s="18"/>
      <c r="F160" s="18"/>
      <c r="G160" s="18"/>
      <c r="H160" s="36" t="n">
        <v>42152.2</v>
      </c>
      <c r="I160" s="36" t="n">
        <v>50074</v>
      </c>
      <c r="J160" s="36" t="n">
        <v>50064</v>
      </c>
      <c r="K160" s="36" t="n">
        <f aca="false">I160*2-J160</f>
        <v>50084</v>
      </c>
      <c r="L160" s="36" t="n">
        <v>314624.22</v>
      </c>
      <c r="P160" s="22" t="n">
        <f aca="false">Q160*R160</f>
        <v>3.31806755115131E+031</v>
      </c>
      <c r="Q160" s="32" t="n">
        <f aca="false">D160*$N$6^2</f>
        <v>4.36404965125985E+035</v>
      </c>
      <c r="R160" s="32" t="n">
        <f aca="false">$N$5*($D$156+D160)</f>
        <v>7.60318469381626E-005</v>
      </c>
      <c r="S160" s="32" t="n">
        <f aca="false">$P160/J160</f>
        <v>6.62765170811623E+026</v>
      </c>
      <c r="T160" s="32" t="n">
        <f aca="false">$P160/K160</f>
        <v>6.62500509374513E+026</v>
      </c>
      <c r="U160" s="32" t="n">
        <f aca="false">$P160/I160</f>
        <v>6.62632813666036E+026</v>
      </c>
      <c r="V160" s="32" t="n">
        <f aca="false">(S160/$D160)^0.5</f>
        <v>42058.8171545798</v>
      </c>
      <c r="W160" s="32" t="n">
        <f aca="false">(T160/$D160)^0.5</f>
        <v>42050.4186606854</v>
      </c>
      <c r="X160" s="32" t="n">
        <f aca="false">(U160/$D160)^0.5</f>
        <v>42054.6172786764</v>
      </c>
      <c r="Y160" s="32" t="n">
        <f aca="false">2*PI()*J160/V160</f>
        <v>7.47908311502256</v>
      </c>
      <c r="Z160" s="32" t="n">
        <f aca="false">2*PI()*K160/W160</f>
        <v>7.48356527586719</v>
      </c>
      <c r="AA160" s="32" t="n">
        <f aca="false">2*PI()*$I160/X160</f>
        <v>7.48132408355645</v>
      </c>
      <c r="AB160" s="32" t="n">
        <f aca="false">S160-U160</f>
        <v>1.32357145586819E+023</v>
      </c>
      <c r="AC160" s="33" t="n">
        <v>5050</v>
      </c>
      <c r="AD160" s="32" t="n">
        <f aca="false">D160/AC160</f>
        <v>74191506588969.9</v>
      </c>
      <c r="AE160" s="32" t="n">
        <f aca="false">(AB160/AD160)^0.5</f>
        <v>42237.3440389394</v>
      </c>
      <c r="AF160" s="32" t="e">
        <f aca="false">(AD160/((4/3)*PI()*E160))^(1/3)</f>
        <v>#DIV/0!</v>
      </c>
      <c r="AG160" s="34" t="n">
        <f aca="false">AA160</f>
        <v>7.48132408355645</v>
      </c>
      <c r="AH160" s="38" t="n">
        <f aca="false">AG160/24</f>
        <v>0.311721836814852</v>
      </c>
      <c r="AI160" s="38" t="n">
        <f aca="false">AG160/24/365</f>
        <v>0.000854032429629731</v>
      </c>
      <c r="AJ160" s="34" t="n">
        <f aca="false">L160/H160</f>
        <v>7.46400472573199</v>
      </c>
      <c r="AK160" s="38" t="n">
        <f aca="false">AJ160/24</f>
        <v>0.3110001969055</v>
      </c>
      <c r="AL160" s="38" t="n">
        <f aca="false">AJ160/24/365</f>
        <v>0.00085205533398767</v>
      </c>
      <c r="AM160" s="34" t="n">
        <f aca="false">((4*PI()^2/(6.67384*10^(-11)))/($D$156)*(I160*1000)^3)^0.5/3600</f>
        <v>7.48060488848644</v>
      </c>
      <c r="AN160" s="35" t="n">
        <f aca="false">AM160/24</f>
        <v>0.311691870353602</v>
      </c>
      <c r="AO160" s="35" t="n">
        <f aca="false">AN160/365</f>
        <v>0.000853950329735895</v>
      </c>
    </row>
    <row r="161" customFormat="false" ht="15.2" hidden="false" customHeight="false" outlineLevel="0" collapsed="false">
      <c r="A161" s="1" t="n">
        <v>5</v>
      </c>
      <c r="C161" s="1" t="s">
        <v>209</v>
      </c>
      <c r="D161" s="18" t="n">
        <v>2.09813580633607E+018</v>
      </c>
      <c r="E161" s="18"/>
      <c r="F161" s="18"/>
      <c r="G161" s="18"/>
      <c r="H161" s="36" t="n">
        <v>41048.6</v>
      </c>
      <c r="I161" s="36" t="n">
        <v>52526</v>
      </c>
      <c r="J161" s="36" t="n">
        <v>52515</v>
      </c>
      <c r="K161" s="36" t="n">
        <f aca="false">I161*2-J161</f>
        <v>52537</v>
      </c>
      <c r="L161" s="36"/>
      <c r="P161" s="22" t="n">
        <f aca="false">Q161*R161</f>
        <v>1.8581178599152E+032</v>
      </c>
      <c r="Q161" s="32" t="n">
        <f aca="false">D161*$N$6^2</f>
        <v>2.44386780470552E+036</v>
      </c>
      <c r="R161" s="32" t="n">
        <f aca="false">$N$5*($D$156+D161)</f>
        <v>7.60318482177106E-005</v>
      </c>
      <c r="S161" s="32" t="n">
        <f aca="false">$P161/J161</f>
        <v>3.5382611823578E+027</v>
      </c>
      <c r="T161" s="32" t="n">
        <f aca="false">$P161/K161</f>
        <v>3.53677952664826E+027</v>
      </c>
      <c r="U161" s="32" t="n">
        <f aca="false">$P161/I161</f>
        <v>3.53752019935879E+027</v>
      </c>
      <c r="V161" s="32" t="n">
        <f aca="false">(S161/$D161)^0.5</f>
        <v>41065.5975089932</v>
      </c>
      <c r="W161" s="32" t="n">
        <f aca="false">(T161/$D161)^0.5</f>
        <v>41056.9984479051</v>
      </c>
      <c r="X161" s="32" t="n">
        <f aca="false">(U161/$D161)^0.5</f>
        <v>41061.2973031431</v>
      </c>
      <c r="Y161" s="32" t="n">
        <f aca="false">2*PI()*J161/V161</f>
        <v>8.03498539950078</v>
      </c>
      <c r="Z161" s="32" t="n">
        <f aca="false">2*PI()*K161/W161</f>
        <v>8.04003504791367</v>
      </c>
      <c r="AA161" s="32" t="n">
        <f aca="false">2*PI()*$I161/X161</f>
        <v>8.03751009151999</v>
      </c>
      <c r="AB161" s="32" t="n">
        <f aca="false">S161-U161</f>
        <v>7.40982999009E+023</v>
      </c>
      <c r="AC161" s="33" t="n">
        <v>5000</v>
      </c>
      <c r="AD161" s="32" t="n">
        <f aca="false">D161/AC161</f>
        <v>419627161267214</v>
      </c>
      <c r="AE161" s="32" t="n">
        <f aca="false">(AB161/AD161)^0.5</f>
        <v>42021.5750255469</v>
      </c>
      <c r="AF161" s="32" t="e">
        <f aca="false">(AD161/((4/3)*PI()*E161))^(1/3)</f>
        <v>#DIV/0!</v>
      </c>
      <c r="AG161" s="34" t="n">
        <f aca="false">AA161</f>
        <v>8.03751009151999</v>
      </c>
      <c r="AH161" s="38" t="n">
        <f aca="false">AG161/24</f>
        <v>0.334896253813333</v>
      </c>
      <c r="AI161" s="38" t="n">
        <f aca="false">AG161/24/365</f>
        <v>0.000917523983050227</v>
      </c>
      <c r="AJ161" s="34" t="n">
        <f aca="false">L161/H161</f>
        <v>0</v>
      </c>
      <c r="AK161" s="38" t="n">
        <f aca="false">AJ161/24</f>
        <v>0</v>
      </c>
      <c r="AL161" s="38" t="n">
        <f aca="false">AJ161/24/365</f>
        <v>0</v>
      </c>
      <c r="AM161" s="34" t="n">
        <f aca="false">((4*PI()^2/(6.67384*10^(-11)))/($D$156)*(I161*1000)^3)^0.5/3600</f>
        <v>8.03673749677076</v>
      </c>
      <c r="AN161" s="35" t="n">
        <f aca="false">AM161/24</f>
        <v>0.334864062365448</v>
      </c>
      <c r="AO161" s="35" t="n">
        <f aca="false">AN161/365</f>
        <v>0.000917435787302598</v>
      </c>
    </row>
    <row r="162" customFormat="false" ht="15.2" hidden="false" customHeight="false" outlineLevel="0" collapsed="false">
      <c r="A162" s="1" t="n">
        <v>6</v>
      </c>
      <c r="C162" s="1" t="s">
        <v>210</v>
      </c>
      <c r="D162" s="18" t="n">
        <v>3.74667108274298E+018</v>
      </c>
      <c r="E162" s="18"/>
      <c r="F162" s="18"/>
      <c r="G162" s="18"/>
      <c r="H162" s="36" t="n">
        <v>37807.1</v>
      </c>
      <c r="I162" s="36" t="n">
        <v>61953</v>
      </c>
      <c r="J162" s="36" t="n">
        <v>61947</v>
      </c>
      <c r="K162" s="36" t="n">
        <f aca="false">I162*2-J162</f>
        <v>61959</v>
      </c>
      <c r="L162" s="36" t="n">
        <v>389262.18</v>
      </c>
      <c r="P162" s="22" t="n">
        <f aca="false">Q162*R162</f>
        <v>3.3180676604037E+032</v>
      </c>
      <c r="Q162" s="32" t="n">
        <f aca="false">D162*$N$6^2</f>
        <v>4.36404965125985E+036</v>
      </c>
      <c r="R162" s="32" t="n">
        <f aca="false">$N$5*($D$156+D162)</f>
        <v>7.60318494416261E-005</v>
      </c>
      <c r="S162" s="32" t="n">
        <f aca="false">$P162/J162</f>
        <v>5.35630080617899E+027</v>
      </c>
      <c r="T162" s="32" t="n">
        <f aca="false">$P162/K162</f>
        <v>5.35526341678158E+027</v>
      </c>
      <c r="U162" s="32" t="n">
        <f aca="false">$P162/I162</f>
        <v>5.35578206124594E+027</v>
      </c>
      <c r="V162" s="32" t="n">
        <f aca="false">(S162/$D162)^0.5</f>
        <v>37810.2627318573</v>
      </c>
      <c r="W162" s="32" t="n">
        <f aca="false">(T162/$D162)^0.5</f>
        <v>37806.6010755702</v>
      </c>
      <c r="X162" s="32" t="n">
        <f aca="false">(U162/$D162)^0.5</f>
        <v>37808.4317707302</v>
      </c>
      <c r="Y162" s="32" t="n">
        <f aca="false">2*PI()*J162/V162</f>
        <v>10.2941490511228</v>
      </c>
      <c r="Z162" s="32" t="n">
        <f aca="false">2*PI()*K162/W162</f>
        <v>10.2971403768718</v>
      </c>
      <c r="AA162" s="32" t="n">
        <f aca="false">2*PI()*$I162/X162</f>
        <v>10.2956446777845</v>
      </c>
      <c r="AB162" s="32" t="n">
        <f aca="false">S162-U162</f>
        <v>5.18744933047221E+023</v>
      </c>
      <c r="AC162" s="33" t="n">
        <v>10400</v>
      </c>
      <c r="AD162" s="32" t="n">
        <f aca="false">D162/AC162</f>
        <v>360256834879133</v>
      </c>
      <c r="AE162" s="32" t="n">
        <f aca="false">(AB162/AD162)^0.5</f>
        <v>37946.4208742465</v>
      </c>
      <c r="AF162" s="32" t="e">
        <f aca="false">(AD162/((4/3)*PI()*E162))^(1/3)</f>
        <v>#DIV/0!</v>
      </c>
      <c r="AG162" s="34" t="n">
        <f aca="false">AA162</f>
        <v>10.2956446777845</v>
      </c>
      <c r="AH162" s="38" t="n">
        <f aca="false">AG162/24</f>
        <v>0.428985194907687</v>
      </c>
      <c r="AI162" s="38" t="n">
        <f aca="false">AG162/24/365</f>
        <v>0.00117530190385668</v>
      </c>
      <c r="AJ162" s="34" t="n">
        <f aca="false">L162/H162</f>
        <v>10.2960073636962</v>
      </c>
      <c r="AK162" s="38" t="n">
        <f aca="false">AJ162/24</f>
        <v>0.429000306820677</v>
      </c>
      <c r="AL162" s="38" t="n">
        <f aca="false">AJ162/24/365</f>
        <v>0.00117534330635802</v>
      </c>
      <c r="AM162" s="34" t="n">
        <f aca="false">((4*PI()^2/(6.67384*10^(-11)))/($D$156)*(I162*1000)^3)^0.5/3600</f>
        <v>10.2946551057715</v>
      </c>
      <c r="AN162" s="35" t="n">
        <f aca="false">AM162/24</f>
        <v>0.428943962740477</v>
      </c>
      <c r="AO162" s="35" t="n">
        <f aca="false">AN162/365</f>
        <v>0.00117518893901501</v>
      </c>
    </row>
    <row r="163" s="1" customFormat="true" ht="15.2" hidden="false" customHeight="false" outlineLevel="0" collapsed="false">
      <c r="A163" s="1" t="n">
        <v>7</v>
      </c>
      <c r="C163" s="1" t="s">
        <v>211</v>
      </c>
      <c r="D163" s="18" t="n">
        <v>4.94560582922074E+018</v>
      </c>
      <c r="E163" s="18"/>
      <c r="F163" s="18"/>
      <c r="G163" s="18"/>
      <c r="H163" s="36" t="n">
        <v>34693.4</v>
      </c>
      <c r="I163" s="36" t="n">
        <v>73548</v>
      </c>
      <c r="J163" s="36" t="n">
        <v>73445</v>
      </c>
      <c r="K163" s="36" t="n">
        <f aca="false">I163*2-J163</f>
        <v>73651</v>
      </c>
      <c r="L163" s="36" t="n">
        <v>462115.49</v>
      </c>
      <c r="M163" s="4"/>
      <c r="N163" s="5"/>
      <c r="O163" s="5"/>
      <c r="P163" s="22" t="n">
        <f aca="false">Q163*R163</f>
        <v>4.37984936300867E+032</v>
      </c>
      <c r="Q163" s="32" t="n">
        <f aca="false">D163*$N$6^2</f>
        <v>5.76054553966301E+036</v>
      </c>
      <c r="R163" s="32" t="n">
        <f aca="false">$N$5*($D$156+D163)</f>
        <v>7.60318503317464E-005</v>
      </c>
      <c r="S163" s="32" t="n">
        <f aca="false">$P163/J163</f>
        <v>5.96344116414824E+027</v>
      </c>
      <c r="T163" s="32" t="n">
        <f aca="false">$P163/K163</f>
        <v>5.94676156876169E+027</v>
      </c>
      <c r="U163" s="32" t="n">
        <f aca="false">$P163/I163</f>
        <v>5.95508968701892E+027</v>
      </c>
      <c r="V163" s="32" t="n">
        <f aca="false">(S163/$D163)^0.5</f>
        <v>34724.7173679987</v>
      </c>
      <c r="W163" s="32" t="n">
        <f aca="false">(T163/$D163)^0.5</f>
        <v>34676.1212818656</v>
      </c>
      <c r="X163" s="32" t="n">
        <f aca="false">(U163/$D163)^0.5</f>
        <v>34700.3938038546</v>
      </c>
      <c r="Y163" s="32" t="n">
        <f aca="false">2*PI()*J163/V163</f>
        <v>13.289339118166</v>
      </c>
      <c r="Z163" s="32" t="n">
        <f aca="false">2*PI()*K163/W163</f>
        <v>13.3452896100318</v>
      </c>
      <c r="AA163" s="32" t="n">
        <f aca="false">2*PI()*$I163/X163</f>
        <v>13.3173045696418</v>
      </c>
      <c r="AB163" s="32" t="n">
        <f aca="false">S163-U163</f>
        <v>8.35147712931964E+024</v>
      </c>
      <c r="AC163" s="33" t="n">
        <v>720</v>
      </c>
      <c r="AD163" s="32" t="n">
        <f aca="false">D163/AC163</f>
        <v>6868896985028810</v>
      </c>
      <c r="AE163" s="32" t="n">
        <f aca="false">(AB163/AD163)^0.5</f>
        <v>34868.8919275392</v>
      </c>
      <c r="AF163" s="32" t="e">
        <f aca="false">(AD163/((4/3)*PI()*E163))^(1/3)</f>
        <v>#DIV/0!</v>
      </c>
      <c r="AG163" s="34" t="n">
        <f aca="false">AA163</f>
        <v>13.3173045696418</v>
      </c>
      <c r="AH163" s="38" t="n">
        <f aca="false">AG163/24</f>
        <v>0.554887690401743</v>
      </c>
      <c r="AI163" s="38" t="n">
        <f aca="false">AG163/24/365</f>
        <v>0.00152024024767601</v>
      </c>
      <c r="AJ163" s="34" t="n">
        <f aca="false">L163/H163</f>
        <v>13.3199827632922</v>
      </c>
      <c r="AK163" s="38" t="n">
        <f aca="false">AJ163/24</f>
        <v>0.55499928180384</v>
      </c>
      <c r="AL163" s="38" t="n">
        <f aca="false">AJ163/24/365</f>
        <v>0.00152054597754477</v>
      </c>
      <c r="AM163" s="34" t="n">
        <f aca="false">((4*PI()^2/(6.67384*10^(-11)))/($D$156)*(I163*1000)^3)^0.5/3600</f>
        <v>13.3160246469374</v>
      </c>
      <c r="AN163" s="35" t="n">
        <f aca="false">AM163/24</f>
        <v>0.554834360289059</v>
      </c>
      <c r="AO163" s="35" t="n">
        <f aca="false">AN163/365</f>
        <v>0.00152009413777824</v>
      </c>
      <c r="AME163" s="8"/>
      <c r="AMF163" s="8"/>
      <c r="AMG163" s="8"/>
      <c r="AMH163" s="8"/>
      <c r="AMI163" s="8"/>
      <c r="AMJ163" s="8"/>
    </row>
    <row r="164" s="1" customFormat="true" ht="15.2" hidden="false" customHeight="false" outlineLevel="0" collapsed="false">
      <c r="A164" s="1" t="n">
        <v>8</v>
      </c>
      <c r="C164" s="1" t="s">
        <v>212</v>
      </c>
      <c r="D164" s="18" t="n">
        <v>3.552593520657E+017</v>
      </c>
      <c r="E164" s="18"/>
      <c r="F164" s="18"/>
      <c r="G164" s="18"/>
      <c r="H164" s="36" t="n">
        <v>27450.7</v>
      </c>
      <c r="I164" s="36" t="n">
        <v>117646</v>
      </c>
      <c r="J164" s="36" t="n">
        <v>117587</v>
      </c>
      <c r="K164" s="36" t="n">
        <f aca="false">I164*2-J164</f>
        <v>117705</v>
      </c>
      <c r="L164" s="36" t="n">
        <v>739191.57</v>
      </c>
      <c r="M164" s="4"/>
      <c r="N164" s="5"/>
      <c r="O164" s="5"/>
      <c r="P164" s="22" t="n">
        <f aca="false">Q164*R164</f>
        <v>3.14619165140553E+031</v>
      </c>
      <c r="Q164" s="32" t="n">
        <f aca="false">D164*$N$6^2</f>
        <v>4.13799187932472E+035</v>
      </c>
      <c r="R164" s="32" t="n">
        <f aca="false">$N$5*($D$156+D164)</f>
        <v>7.60318469237538E-005</v>
      </c>
      <c r="S164" s="32" t="n">
        <f aca="false">$P164/J164</f>
        <v>2.67562881220333E+026</v>
      </c>
      <c r="T164" s="32" t="n">
        <f aca="false">$P164/K164</f>
        <v>2.67294647755451E+026</v>
      </c>
      <c r="U164" s="32" t="n">
        <f aca="false">$P164/I164</f>
        <v>2.67428697227745E+026</v>
      </c>
      <c r="V164" s="32" t="n">
        <f aca="false">(S164/$D164)^0.5</f>
        <v>27443.5425957622</v>
      </c>
      <c r="W164" s="32" t="n">
        <f aca="false">(T164/$D164)^0.5</f>
        <v>27429.7829846712</v>
      </c>
      <c r="X164" s="32" t="n">
        <f aca="false">(U164/$D164)^0.5</f>
        <v>27436.6602025265</v>
      </c>
      <c r="Y164" s="32" t="n">
        <f aca="false">2*PI()*J164/V164</f>
        <v>26.9214846493402</v>
      </c>
      <c r="Z164" s="32" t="n">
        <f aca="false">2*PI()*K164/W164</f>
        <v>26.962018875427</v>
      </c>
      <c r="AA164" s="32" t="n">
        <f aca="false">2*PI()*$I164/X164</f>
        <v>26.9417492213714</v>
      </c>
      <c r="AB164" s="32" t="n">
        <f aca="false">S164-U164</f>
        <v>1.34183992587939E+023</v>
      </c>
      <c r="AC164" s="33" t="n">
        <v>2000</v>
      </c>
      <c r="AD164" s="32" t="n">
        <f aca="false">D164/AC164</f>
        <v>177629676032850</v>
      </c>
      <c r="AE164" s="32" t="n">
        <f aca="false">(AB164/AD164)^0.5</f>
        <v>27484.8007637774</v>
      </c>
      <c r="AF164" s="32" t="e">
        <f aca="false">(AD164/((4/3)*PI()*E164))^(1/3)</f>
        <v>#DIV/0!</v>
      </c>
      <c r="AG164" s="34" t="n">
        <f aca="false">AA164</f>
        <v>26.9417492213714</v>
      </c>
      <c r="AH164" s="38" t="n">
        <f aca="false">AG164/24</f>
        <v>1.12257288422381</v>
      </c>
      <c r="AI164" s="38" t="n">
        <f aca="false">AG164/24/365</f>
        <v>0.00307554214855838</v>
      </c>
      <c r="AJ164" s="34" t="n">
        <f aca="false">L164/H164</f>
        <v>26.9279679571013</v>
      </c>
      <c r="AK164" s="38" t="n">
        <f aca="false">AJ164/24</f>
        <v>1.12199866487922</v>
      </c>
      <c r="AL164" s="38" t="n">
        <f aca="false">AJ164/24/365</f>
        <v>0.00307396894487457</v>
      </c>
      <c r="AM164" s="34" t="n">
        <f aca="false">((4*PI()^2/(6.67384*10^(-11)))/($D$156)*(I164*1000)^3)^0.5/3600</f>
        <v>26.9391592530586</v>
      </c>
      <c r="AN164" s="35" t="n">
        <f aca="false">AM164/24</f>
        <v>1.12246496887744</v>
      </c>
      <c r="AO164" s="35" t="n">
        <f aca="false">AN164/365</f>
        <v>0.00307524649007518</v>
      </c>
      <c r="AME164" s="8"/>
      <c r="AMF164" s="8"/>
      <c r="AMG164" s="8"/>
      <c r="AMH164" s="8"/>
      <c r="AMI164" s="8"/>
      <c r="AMJ164" s="8"/>
    </row>
    <row r="165" customFormat="false" ht="15.2" hidden="false" customHeight="false" outlineLevel="0" collapsed="false">
      <c r="A165" s="1" t="n">
        <v>9</v>
      </c>
      <c r="C165" s="1" t="s">
        <v>213</v>
      </c>
      <c r="D165" s="18" t="n">
        <v>89920105985831600</v>
      </c>
      <c r="E165" s="18"/>
      <c r="F165" s="18"/>
      <c r="G165" s="18"/>
      <c r="H165" s="36" t="n">
        <v>2273.2</v>
      </c>
      <c r="I165" s="36" t="n">
        <v>16611000</v>
      </c>
      <c r="J165" s="36" t="n">
        <v>12215729</v>
      </c>
      <c r="K165" s="36" t="n">
        <f aca="false">I165*2-J165</f>
        <v>21006271</v>
      </c>
      <c r="L165" s="36" t="n">
        <v>102518463.8</v>
      </c>
      <c r="P165" s="22" t="n">
        <f aca="false">Q165*R165</f>
        <v>7.96336210062134E+030</v>
      </c>
      <c r="Q165" s="32" t="n">
        <f aca="false">D165*$N$6^2</f>
        <v>1.04737191630237E+035</v>
      </c>
      <c r="R165" s="32" t="n">
        <f aca="false">$N$5*($D$156+D165)</f>
        <v>7.60318467267591E-005</v>
      </c>
      <c r="S165" s="32" t="n">
        <f aca="false">$P165/J165</f>
        <v>6.51894135881808E+023</v>
      </c>
      <c r="T165" s="32" t="n">
        <f aca="false">$P165/K165</f>
        <v>3.79094514234408E+023</v>
      </c>
      <c r="U165" s="32" t="n">
        <f aca="false">$P165/I165</f>
        <v>4.79402931829591E+023</v>
      </c>
      <c r="V165" s="32" t="n">
        <f aca="false">(S165/$D165)^0.5</f>
        <v>2692.52740380471</v>
      </c>
      <c r="W165" s="32" t="n">
        <f aca="false">(T165/$D165)^0.5</f>
        <v>2053.26661068624</v>
      </c>
      <c r="X165" s="32" t="n">
        <f aca="false">(U165/$D165)^0.5</f>
        <v>2308.98939253259</v>
      </c>
      <c r="Y165" s="32" t="n">
        <f aca="false">2*PI()*J165/V165</f>
        <v>28506.1867377208</v>
      </c>
      <c r="Z165" s="32" t="n">
        <f aca="false">2*PI()*K165/W165</f>
        <v>64281.127749757</v>
      </c>
      <c r="AA165" s="32" t="n">
        <f aca="false">2*PI()*$I165/X165</f>
        <v>45201.5896976829</v>
      </c>
      <c r="AB165" s="32" t="n">
        <f aca="false">S165-U165</f>
        <v>1.72491204052216E+023</v>
      </c>
      <c r="AC165" s="33" t="n">
        <v>3</v>
      </c>
      <c r="AD165" s="32" t="n">
        <f aca="false">D165/AC165</f>
        <v>29973368661943900</v>
      </c>
      <c r="AE165" s="32" t="n">
        <f aca="false">(AB165/AD165)^0.5</f>
        <v>2398.91963521788</v>
      </c>
      <c r="AF165" s="32" t="e">
        <f aca="false">(AD165/((4/3)*PI()*E165))^(1/3)</f>
        <v>#DIV/0!</v>
      </c>
      <c r="AG165" s="34" t="n">
        <f aca="false">AA165</f>
        <v>45201.5896976829</v>
      </c>
      <c r="AH165" s="38" t="n">
        <f aca="false">AG165/24</f>
        <v>1883.39957073679</v>
      </c>
      <c r="AI165" s="38" t="n">
        <f aca="false">AG165/24/365</f>
        <v>5.1599988239364</v>
      </c>
      <c r="AJ165" s="34" t="n">
        <f aca="false">L165/H165</f>
        <v>45098.7435333451</v>
      </c>
      <c r="AK165" s="38" t="n">
        <f aca="false">AJ165/24</f>
        <v>1879.11431388938</v>
      </c>
      <c r="AL165" s="38" t="n">
        <f aca="false">AJ165/24/365</f>
        <v>5.14825839421747</v>
      </c>
      <c r="AM165" s="34" t="n">
        <f aca="false">((4*PI()^2/(6.67384*10^(-11)))/($D$156)*(I165*1000)^3)^0.5/3600</f>
        <v>45197.2443130705</v>
      </c>
      <c r="AN165" s="35" t="n">
        <f aca="false">AM165/24</f>
        <v>1883.2185130446</v>
      </c>
      <c r="AO165" s="35" t="n">
        <f aca="false">AN165/365</f>
        <v>5.15950277546467</v>
      </c>
    </row>
    <row r="166" customFormat="false" ht="15.2" hidden="false" customHeight="false" outlineLevel="0" collapsed="false">
      <c r="A166" s="1" t="n">
        <v>10</v>
      </c>
      <c r="C166" s="1" t="s">
        <v>214</v>
      </c>
      <c r="D166" s="18" t="n">
        <v>14986684330971900</v>
      </c>
      <c r="E166" s="18"/>
      <c r="F166" s="18"/>
      <c r="G166" s="18"/>
      <c r="H166" s="36" t="n">
        <v>1335.8</v>
      </c>
      <c r="I166" s="36" t="n">
        <v>48096000</v>
      </c>
      <c r="J166" s="36" t="n">
        <v>29776234</v>
      </c>
      <c r="K166" s="36" t="n">
        <f aca="false">I166*2-J166</f>
        <v>66415766</v>
      </c>
      <c r="L166" s="36" t="n">
        <v>290917287.5</v>
      </c>
      <c r="P166" s="22" t="n">
        <f aca="false">Q166*R166</f>
        <v>1.32722701579909E+030</v>
      </c>
      <c r="Q166" s="32" t="n">
        <f aca="false">D166*$N$6^2</f>
        <v>1.74561986050394E+034</v>
      </c>
      <c r="R166" s="32" t="n">
        <f aca="false">$N$5*($D$156+D166)</f>
        <v>7.60318466711265E-005</v>
      </c>
      <c r="S166" s="32" t="n">
        <f aca="false">$P166/J166</f>
        <v>4.45733673304383E+022</v>
      </c>
      <c r="T166" s="32" t="n">
        <f aca="false">$P166/K166</f>
        <v>1.99836137672354E+022</v>
      </c>
      <c r="U166" s="32" t="n">
        <f aca="false">$P166/I166</f>
        <v>2.75953720849777E+022</v>
      </c>
      <c r="V166" s="32" t="n">
        <f aca="false">(S166/$D166)^0.5</f>
        <v>1724.58634204093</v>
      </c>
      <c r="W166" s="32" t="n">
        <f aca="false">(T166/$D166)^0.5</f>
        <v>1154.74006333511</v>
      </c>
      <c r="X166" s="32" t="n">
        <f aca="false">(U166/$D166)^0.5</f>
        <v>1356.9546927606</v>
      </c>
      <c r="Y166" s="32" t="n">
        <f aca="false">2*PI()*J166/V166</f>
        <v>108483.751385004</v>
      </c>
      <c r="Z166" s="32" t="n">
        <f aca="false">2*PI()*K166/W166</f>
        <v>361382.252462106</v>
      </c>
      <c r="AA166" s="32" t="n">
        <f aca="false">2*PI()*$I166/X166</f>
        <v>222701.673199802</v>
      </c>
      <c r="AB166" s="32" t="n">
        <f aca="false">S166-U166</f>
        <v>1.69779952454606E+022</v>
      </c>
      <c r="AC166" s="33" t="n">
        <v>1.7</v>
      </c>
      <c r="AD166" s="32" t="n">
        <f aca="false">D166/AC166</f>
        <v>8815696665277590</v>
      </c>
      <c r="AE166" s="32" t="n">
        <f aca="false">(AB166/AD166)^0.5</f>
        <v>1387.76165893623</v>
      </c>
      <c r="AF166" s="32" t="e">
        <f aca="false">(AD166/((4/3)*PI()*E166))^(1/3)</f>
        <v>#DIV/0!</v>
      </c>
      <c r="AG166" s="34" t="n">
        <f aca="false">AA166</f>
        <v>222701.673199802</v>
      </c>
      <c r="AH166" s="38" t="n">
        <f aca="false">AG166/24</f>
        <v>9279.23638332509</v>
      </c>
      <c r="AI166" s="38" t="n">
        <f aca="false">AG166/24/365</f>
        <v>25.4225654337674</v>
      </c>
      <c r="AJ166" s="34" t="n">
        <f aca="false">L166/H166</f>
        <v>217785.063257973</v>
      </c>
      <c r="AK166" s="38" t="n">
        <f aca="false">AJ166/24</f>
        <v>9074.37763574887</v>
      </c>
      <c r="AL166" s="38" t="n">
        <f aca="false">AJ166/24/365</f>
        <v>24.8613085910928</v>
      </c>
      <c r="AM166" s="34" t="n">
        <f aca="false">((4*PI()^2/(6.67384*10^(-11)))/($D$156)*(I166*1000)^3)^0.5/3600</f>
        <v>222680.264038912</v>
      </c>
      <c r="AN166" s="35" t="n">
        <f aca="false">AM166/24</f>
        <v>9278.34433495466</v>
      </c>
      <c r="AO166" s="35" t="n">
        <f aca="false">AN166/365</f>
        <v>25.4201214656292</v>
      </c>
    </row>
    <row r="167" customFormat="false" ht="15.2" hidden="false" customHeight="false" outlineLevel="0" collapsed="false">
      <c r="A167" s="1" t="n">
        <v>11</v>
      </c>
      <c r="C167" s="1" t="s">
        <v>215</v>
      </c>
      <c r="D167" s="18" t="n">
        <v>89920105985831600</v>
      </c>
      <c r="E167" s="18"/>
      <c r="F167" s="18"/>
      <c r="G167" s="18"/>
      <c r="H167" s="36" t="n">
        <v>1988.5</v>
      </c>
      <c r="I167" s="36" t="n">
        <v>22228000</v>
      </c>
      <c r="J167" s="36" t="n">
        <v>19193878</v>
      </c>
      <c r="K167" s="36" t="n">
        <f aca="false">I167*2-J167</f>
        <v>25262122</v>
      </c>
      <c r="L167" s="36" t="n">
        <v>139009795.11</v>
      </c>
      <c r="P167" s="22" t="n">
        <f aca="false">Q167*R167</f>
        <v>7.96336210062134E+030</v>
      </c>
      <c r="Q167" s="32" t="n">
        <f aca="false">D167*$N$6^2</f>
        <v>1.04737191630237E+035</v>
      </c>
      <c r="R167" s="32" t="n">
        <f aca="false">$N$5*($D$156+D167)</f>
        <v>7.60318467267591E-005</v>
      </c>
      <c r="S167" s="32" t="n">
        <f aca="false">$P167/J167</f>
        <v>4.14890732379425E+023</v>
      </c>
      <c r="T167" s="32" t="n">
        <f aca="false">$P167/K167</f>
        <v>3.15229342199414E+023</v>
      </c>
      <c r="U167" s="32" t="n">
        <f aca="false">$P167/I167</f>
        <v>3.58258147409634E+023</v>
      </c>
      <c r="V167" s="32" t="n">
        <f aca="false">(S167/$D167)^0.5</f>
        <v>2148.02069821174</v>
      </c>
      <c r="W167" s="32" t="n">
        <f aca="false">(T167/$D167)^0.5</f>
        <v>1872.34085058712</v>
      </c>
      <c r="X167" s="32" t="n">
        <f aca="false">(U167/$D167)^0.5</f>
        <v>1996.04180476598</v>
      </c>
      <c r="Y167" s="32" t="n">
        <f aca="false">2*PI()*J167/V167</f>
        <v>56144.1015618694</v>
      </c>
      <c r="Z167" s="32" t="n">
        <f aca="false">2*PI()*K167/W167</f>
        <v>84774.4115227766</v>
      </c>
      <c r="AA167" s="32" t="n">
        <f aca="false">2*PI()*$I167/X167</f>
        <v>69969.7985655979</v>
      </c>
      <c r="AB167" s="32" t="n">
        <f aca="false">S167-U167</f>
        <v>5.66325849697915E+022</v>
      </c>
      <c r="AC167" s="33" t="n">
        <v>6.5</v>
      </c>
      <c r="AD167" s="32" t="n">
        <f aca="false">D167/AC167</f>
        <v>13833862459358700</v>
      </c>
      <c r="AE167" s="32" t="n">
        <f aca="false">(AB167/AD167)^0.5</f>
        <v>2023.30551776595</v>
      </c>
      <c r="AF167" s="32" t="e">
        <f aca="false">(AD167/((4/3)*PI()*E167))^(1/3)</f>
        <v>#DIV/0!</v>
      </c>
      <c r="AG167" s="34" t="n">
        <f aca="false">AA167</f>
        <v>69969.7985655979</v>
      </c>
      <c r="AH167" s="35" t="n">
        <f aca="false">AG167/24</f>
        <v>2915.40827356658</v>
      </c>
      <c r="AI167" s="35" t="n">
        <f aca="false">AG167/24/365</f>
        <v>7.98741992757967</v>
      </c>
      <c r="AJ167" s="34" t="n">
        <f aca="false">L167/H167</f>
        <v>69906.8620115665</v>
      </c>
      <c r="AK167" s="35" t="n">
        <f aca="false">AJ167/24</f>
        <v>2912.7859171486</v>
      </c>
      <c r="AL167" s="35" t="n">
        <f aca="false">AJ167/24/365</f>
        <v>7.98023538944823</v>
      </c>
      <c r="AM167" s="34" t="n">
        <f aca="false">((4*PI()^2/(6.67384*10^(-11)))/($D$156)*(I167*1000)^3)^0.5/3600</f>
        <v>69963.0721276994</v>
      </c>
      <c r="AN167" s="35" t="n">
        <f aca="false">AM167/24</f>
        <v>2915.12800532081</v>
      </c>
      <c r="AO167" s="35" t="n">
        <f aca="false">AN167/365</f>
        <v>7.98665206937207</v>
      </c>
    </row>
    <row r="168" customFormat="false" ht="15.2" hidden="false" customHeight="false" outlineLevel="0" collapsed="false">
      <c r="A168" s="1" t="n">
        <v>12</v>
      </c>
      <c r="C168" s="1" t="s">
        <v>216</v>
      </c>
      <c r="D168" s="18" t="n">
        <v>89920105985831600</v>
      </c>
      <c r="E168" s="18"/>
      <c r="F168" s="18"/>
      <c r="G168" s="18"/>
      <c r="H168" s="36" t="n">
        <v>1866.5</v>
      </c>
      <c r="I168" s="36" t="n">
        <v>23567000</v>
      </c>
      <c r="J168" s="36" t="n">
        <v>14213258</v>
      </c>
      <c r="K168" s="36" t="n">
        <f aca="false">I168*2-J168</f>
        <v>32920742</v>
      </c>
      <c r="L168" s="36" t="n">
        <v>142059611.72</v>
      </c>
      <c r="P168" s="22" t="n">
        <f aca="false">Q168*R168</f>
        <v>7.96336210062134E+030</v>
      </c>
      <c r="Q168" s="32" t="n">
        <f aca="false">D168*$N$6^2</f>
        <v>1.04737191630237E+035</v>
      </c>
      <c r="R168" s="32" t="n">
        <f aca="false">$N$5*($D$156+D168)</f>
        <v>7.60318467267591E-005</v>
      </c>
      <c r="S168" s="32" t="n">
        <f aca="false">$P168/J168</f>
        <v>5.6027703856648E+023</v>
      </c>
      <c r="T168" s="32" t="n">
        <f aca="false">$P168/K168</f>
        <v>2.41894976140615E+023</v>
      </c>
      <c r="U168" s="32" t="n">
        <f aca="false">$P168/I168</f>
        <v>3.37903089091583E+023</v>
      </c>
      <c r="V168" s="32" t="n">
        <f aca="false">(S168/$D168)^0.5</f>
        <v>2496.16337765523</v>
      </c>
      <c r="W168" s="32" t="n">
        <f aca="false">(T168/$D168)^0.5</f>
        <v>1640.15547984843</v>
      </c>
      <c r="X168" s="32" t="n">
        <f aca="false">(U168/$D168)^0.5</f>
        <v>1938.50834975487</v>
      </c>
      <c r="Y168" s="32" t="n">
        <f aca="false">2*PI()*J168/V168</f>
        <v>35776.7182357433</v>
      </c>
      <c r="Z168" s="32" t="n">
        <f aca="false">2*PI()*K168/W168</f>
        <v>126114.337925429</v>
      </c>
      <c r="AA168" s="32" t="n">
        <f aca="false">2*PI()*$I168/X168</f>
        <v>76386.4794046546</v>
      </c>
      <c r="AB168" s="32" t="n">
        <f aca="false">S168-U168</f>
        <v>2.22373949474897E+023</v>
      </c>
      <c r="AC168" s="33" t="n">
        <v>1.5</v>
      </c>
      <c r="AD168" s="32" t="n">
        <f aca="false">D168/AC168</f>
        <v>59946737323887700</v>
      </c>
      <c r="AE168" s="32" t="n">
        <f aca="false">(AB168/AD168)^0.5</f>
        <v>1926.01284492517</v>
      </c>
      <c r="AF168" s="32" t="e">
        <f aca="false">(AD168/((4/3)*PI()*E168))^(1/3)</f>
        <v>#DIV/0!</v>
      </c>
      <c r="AG168" s="34" t="n">
        <f aca="false">AA168</f>
        <v>76386.4794046546</v>
      </c>
      <c r="AH168" s="35" t="n">
        <f aca="false">AG168/24</f>
        <v>3182.76997519394</v>
      </c>
      <c r="AI168" s="35" t="n">
        <f aca="false">AG168/24/365</f>
        <v>8.71991774025738</v>
      </c>
      <c r="AJ168" s="34" t="n">
        <f aca="false">L168/H168</f>
        <v>76110.1589713367</v>
      </c>
      <c r="AK168" s="35" t="n">
        <f aca="false">AJ168/24</f>
        <v>3171.2566238057</v>
      </c>
      <c r="AL168" s="35" t="n">
        <f aca="false">AJ168/24/365</f>
        <v>8.68837431179643</v>
      </c>
      <c r="AM168" s="34" t="n">
        <f aca="false">((4*PI()^2/(6.67384*10^(-11)))/($D$156)*(I168*1000)^3)^0.5/3600</f>
        <v>76379.1361091109</v>
      </c>
      <c r="AN168" s="35" t="n">
        <f aca="false">AM168/24</f>
        <v>3182.46400454629</v>
      </c>
      <c r="AO168" s="35" t="n">
        <f aca="false">AN168/365</f>
        <v>8.71907946451038</v>
      </c>
    </row>
    <row r="169" customFormat="false" ht="15.2" hidden="false" customHeight="false" outlineLevel="0" collapsed="false">
      <c r="A169" s="1" t="n">
        <v>13</v>
      </c>
      <c r="C169" s="1" t="s">
        <v>217</v>
      </c>
      <c r="D169" s="18" t="n">
        <v>1.64853527640691E+017</v>
      </c>
      <c r="E169" s="18"/>
      <c r="F169" s="18"/>
      <c r="G169" s="18"/>
      <c r="H169" s="36" t="n">
        <v>1208.8</v>
      </c>
      <c r="I169" s="36" t="n">
        <v>49285000</v>
      </c>
      <c r="J169" s="36" t="n">
        <v>21123551</v>
      </c>
      <c r="K169" s="36" t="n">
        <f aca="false">I169*2-J169</f>
        <v>77446449</v>
      </c>
      <c r="L169" s="36" t="n">
        <v>282584902.11</v>
      </c>
      <c r="P169" s="22" t="n">
        <f aca="false">Q169*R169</f>
        <v>1.45994971951549E+031</v>
      </c>
      <c r="Q169" s="32" t="n">
        <f aca="false">D169*$N$6^2</f>
        <v>1.92018184655433E+035</v>
      </c>
      <c r="R169" s="32" t="n">
        <f aca="false">$N$5*($D$156+D169)</f>
        <v>7.60318467823916E-005</v>
      </c>
      <c r="S169" s="32" t="n">
        <f aca="false">$P169/J169</f>
        <v>6.91147865960363E+023</v>
      </c>
      <c r="T169" s="32" t="n">
        <f aca="false">$P169/K169</f>
        <v>1.88510866329777E+023</v>
      </c>
      <c r="U169" s="32" t="n">
        <f aca="false">$P169/I169</f>
        <v>2.96225975350611E+023</v>
      </c>
      <c r="V169" s="32" t="n">
        <f aca="false">(S169/$D169)^0.5</f>
        <v>2047.5587102091</v>
      </c>
      <c r="W169" s="32" t="n">
        <f aca="false">(T169/$D169)^0.5</f>
        <v>1069.34802633253</v>
      </c>
      <c r="X169" s="32" t="n">
        <f aca="false">(U169/$D169)^0.5</f>
        <v>1340.486506278</v>
      </c>
      <c r="Y169" s="32" t="n">
        <f aca="false">2*PI()*J169/V169</f>
        <v>64820.2098513233</v>
      </c>
      <c r="Z169" s="32" t="n">
        <f aca="false">2*PI()*K169/W169</f>
        <v>455053.339480999</v>
      </c>
      <c r="AA169" s="32" t="n">
        <f aca="false">2*PI()*$I169/X169</f>
        <v>231010.746034414</v>
      </c>
      <c r="AB169" s="32" t="n">
        <f aca="false">S169-U169</f>
        <v>3.94921890609751E+023</v>
      </c>
      <c r="AC169" s="33" t="n">
        <v>0.8</v>
      </c>
      <c r="AD169" s="32" t="n">
        <f aca="false">D169/AC169</f>
        <v>2.06066909550864E+017</v>
      </c>
      <c r="AE169" s="32" t="n">
        <f aca="false">(AB169/AD169)^0.5</f>
        <v>1384.36775409997</v>
      </c>
      <c r="AF169" s="32" t="e">
        <f aca="false">(AD169/((4/3)*PI()*E169))^(1/3)</f>
        <v>#DIV/0!</v>
      </c>
      <c r="AG169" s="34" t="n">
        <f aca="false">AA169</f>
        <v>231010.746034414</v>
      </c>
      <c r="AH169" s="35" t="n">
        <f aca="false">AG169/24</f>
        <v>9625.44775143391</v>
      </c>
      <c r="AI169" s="35" t="n">
        <f aca="false">AG169/24/365</f>
        <v>26.3710897299559</v>
      </c>
      <c r="AJ169" s="34" t="n">
        <f aca="false">L169/H169</f>
        <v>233773.082486764</v>
      </c>
      <c r="AK169" s="35" t="n">
        <f aca="false">AJ169/24</f>
        <v>9740.54510361516</v>
      </c>
      <c r="AL169" s="35" t="n">
        <f aca="false">AJ169/24/365</f>
        <v>26.6864249414114</v>
      </c>
      <c r="AM169" s="34" t="n">
        <f aca="false">((4*PI()^2/(6.67384*10^(-11)))/($D$156)*(I169*1000)^3)^0.5/3600</f>
        <v>230988.538259688</v>
      </c>
      <c r="AN169" s="35" t="n">
        <f aca="false">AM169/24</f>
        <v>9624.52242748701</v>
      </c>
      <c r="AO169" s="35" t="n">
        <f aca="false">AN169/365</f>
        <v>26.3685545958548</v>
      </c>
    </row>
    <row r="170" customFormat="false" ht="15.2" hidden="false" customHeight="false" outlineLevel="0" collapsed="false">
      <c r="A170" s="1" t="s">
        <v>218</v>
      </c>
      <c r="D170" s="18" t="n">
        <f aca="false">SUM(D17:D169)</f>
        <v>2.65623328369731E+027</v>
      </c>
      <c r="E170" s="18"/>
      <c r="F170" s="18"/>
      <c r="G170" s="18"/>
      <c r="H170" s="36"/>
      <c r="I170" s="36"/>
      <c r="J170" s="36"/>
      <c r="K170" s="36"/>
      <c r="L170" s="36"/>
      <c r="P170" s="2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3"/>
      <c r="AD170" s="32"/>
      <c r="AE170" s="32"/>
      <c r="AF170" s="32"/>
      <c r="AG170" s="34"/>
      <c r="AH170" s="35"/>
      <c r="AI170" s="35"/>
      <c r="AJ170" s="34"/>
      <c r="AK170" s="35"/>
      <c r="AL170" s="35"/>
      <c r="AM170" s="34"/>
      <c r="AN170" s="35" t="n">
        <f aca="false">AM170/24</f>
        <v>0</v>
      </c>
      <c r="AO170" s="35" t="n">
        <f aca="false">AN170/365</f>
        <v>0</v>
      </c>
    </row>
    <row r="171" customFormat="false" ht="15.2" hidden="false" customHeight="false" outlineLevel="0" collapsed="false">
      <c r="A171" s="1" t="s">
        <v>219</v>
      </c>
      <c r="D171" s="18"/>
      <c r="E171" s="18"/>
      <c r="F171" s="18"/>
      <c r="G171" s="18"/>
      <c r="H171" s="36"/>
      <c r="I171" s="36"/>
      <c r="J171" s="36"/>
      <c r="K171" s="36"/>
      <c r="L171" s="36"/>
      <c r="P171" s="2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3"/>
      <c r="AD171" s="32"/>
      <c r="AE171" s="32"/>
      <c r="AF171" s="32"/>
      <c r="AG171" s="34"/>
      <c r="AH171" s="35"/>
      <c r="AI171" s="35"/>
      <c r="AJ171" s="34"/>
      <c r="AK171" s="35"/>
      <c r="AL171" s="35"/>
      <c r="AM171" s="34"/>
      <c r="AN171" s="35" t="n">
        <f aca="false">AM171/24</f>
        <v>0</v>
      </c>
      <c r="AO171" s="35" t="n">
        <f aca="false">AN171/365</f>
        <v>0</v>
      </c>
    </row>
    <row r="172" customFormat="false" ht="15.2" hidden="false" customHeight="false" outlineLevel="0" collapsed="false">
      <c r="A172" s="1" t="s">
        <v>220</v>
      </c>
      <c r="D172" s="18" t="n">
        <v>1.66E+022</v>
      </c>
      <c r="E172" s="18" t="n">
        <v>2520000000000</v>
      </c>
      <c r="F172" s="18" t="n">
        <v>0</v>
      </c>
      <c r="G172" s="18" t="n">
        <v>1163</v>
      </c>
      <c r="H172" s="42" t="n">
        <v>12364</v>
      </c>
      <c r="I172" s="36" t="n">
        <v>10180122852</v>
      </c>
      <c r="J172" s="36" t="n">
        <v>5765732799</v>
      </c>
      <c r="K172" s="36" t="n">
        <f aca="false">I172*2-J172</f>
        <v>14594512905</v>
      </c>
      <c r="L172" s="36" t="n">
        <v>60841487025</v>
      </c>
      <c r="P172" s="22" t="n">
        <f aca="false">Q172*R172</f>
        <v>2.85536739667233E+040</v>
      </c>
      <c r="Q172" s="32" t="n">
        <f aca="false">D172*$N$6^2</f>
        <v>1.93353573375E+040</v>
      </c>
      <c r="R172" s="32" t="n">
        <f aca="false">$N$5*($D$5+D172)</f>
        <v>1.47675956892427</v>
      </c>
      <c r="S172" s="32" t="n">
        <f aca="false">$P172/J172</f>
        <v>4.95230614427286E+030</v>
      </c>
      <c r="T172" s="32" t="n">
        <f aca="false">$P172/K172</f>
        <v>1.95646638929217E+030</v>
      </c>
      <c r="U172" s="32" t="n">
        <f aca="false">$P172/I172</f>
        <v>2.80484571569915E+030</v>
      </c>
      <c r="V172" s="32" t="n">
        <f aca="false">(S172/$D172)^0.5</f>
        <v>17272.2811301265</v>
      </c>
      <c r="W172" s="32" t="n">
        <f aca="false">(T172/$D172)^0.5</f>
        <v>10856.3078918063</v>
      </c>
      <c r="X172" s="32" t="n">
        <f aca="false">(U172/$D172)^0.5</f>
        <v>12998.7156819229</v>
      </c>
      <c r="Y172" s="32" t="n">
        <f aca="false">2*PI()*J172/V172</f>
        <v>2097416.51000645</v>
      </c>
      <c r="Z172" s="32" t="n">
        <f aca="false">2*PI()*K172/W172</f>
        <v>8446704.89857314</v>
      </c>
      <c r="AA172" s="32" t="n">
        <f aca="false">2*PI()*$I172/X172</f>
        <v>4920762.93490463</v>
      </c>
      <c r="AB172" s="32" t="n">
        <f aca="false">S172-U172</f>
        <v>2.14746042857371E+030</v>
      </c>
      <c r="AC172" s="33" t="n">
        <v>1.5</v>
      </c>
      <c r="AD172" s="32" t="n">
        <f aca="false">D172/AC172</f>
        <v>1.10666666666667E+022</v>
      </c>
      <c r="AE172" s="32" t="n">
        <f aca="false">(AB172/AD172)^0.5</f>
        <v>13930.0979568697</v>
      </c>
      <c r="AF172" s="32" t="n">
        <f aca="false">(AD172/((4/3)*PI()*E172))^(1/3)</f>
        <v>1015.88034932608</v>
      </c>
      <c r="AG172" s="34" t="n">
        <f aca="false">AA172</f>
        <v>4920762.93490463</v>
      </c>
      <c r="AH172" s="35" t="n">
        <f aca="false">AG172/24</f>
        <v>205031.78895436</v>
      </c>
      <c r="AI172" s="35" t="n">
        <f aca="false">AG172/24/365</f>
        <v>561.730928642081</v>
      </c>
      <c r="AJ172" s="34" t="n">
        <v>4920857.89590747</v>
      </c>
      <c r="AK172" s="35" t="n">
        <v>205035.745662811</v>
      </c>
      <c r="AL172" s="35" t="n">
        <v>561.741768939209</v>
      </c>
      <c r="AM172" s="34" t="n">
        <f aca="false">((4*PI()^2/(6.67384*10^(-11)))/($D$5)*(I172*1000)^3)^0.5/3600</f>
        <v>4920289.90337447</v>
      </c>
      <c r="AN172" s="35" t="n">
        <f aca="false">AM172/24</f>
        <v>205012.07930727</v>
      </c>
      <c r="AO172" s="35" t="n">
        <f aca="false">AN172/365</f>
        <v>561.676929608958</v>
      </c>
    </row>
    <row r="173" customFormat="false" ht="15.2" hidden="false" customHeight="false" outlineLevel="0" collapsed="false">
      <c r="A173" s="1" t="s">
        <v>221</v>
      </c>
      <c r="D173" s="18" t="n">
        <v>1.309E+022</v>
      </c>
      <c r="E173" s="18" t="n">
        <v>1880000000000</v>
      </c>
      <c r="F173" s="18" t="n">
        <v>0</v>
      </c>
      <c r="G173" s="18" t="n">
        <v>1188</v>
      </c>
      <c r="H173" s="42" t="n">
        <v>16809</v>
      </c>
      <c r="I173" s="36" t="n">
        <v>5906440628</v>
      </c>
      <c r="J173" s="36" t="n">
        <v>4436756954</v>
      </c>
      <c r="K173" s="36" t="n">
        <f aca="false">I173*2-J173</f>
        <v>7376124302</v>
      </c>
      <c r="L173" s="36" t="n">
        <v>36529978039</v>
      </c>
      <c r="P173" s="22" t="n">
        <f aca="false">Q173*R173</f>
        <v>2.25161199737862E+040</v>
      </c>
      <c r="Q173" s="32" t="n">
        <f aca="false">D173*$N$6^2</f>
        <v>1.5246977563125E+040</v>
      </c>
      <c r="R173" s="32" t="n">
        <f aca="false">$N$5*($D$5+D173)</f>
        <v>1.47675956631836</v>
      </c>
      <c r="S173" s="32" t="n">
        <f aca="false">$P173/J173</f>
        <v>5.07490498290346E+030</v>
      </c>
      <c r="T173" s="32" t="n">
        <f aca="false">$P173/K173</f>
        <v>3.0525678597473E+030</v>
      </c>
      <c r="U173" s="32" t="n">
        <f aca="false">$P173/I173</f>
        <v>3.81213007831596E+030</v>
      </c>
      <c r="V173" s="32" t="n">
        <f aca="false">(S173/$D173)^0.5</f>
        <v>19689.9282884638</v>
      </c>
      <c r="W173" s="32" t="n">
        <f aca="false">(T173/$D173)^0.5</f>
        <v>15270.8369581247</v>
      </c>
      <c r="X173" s="32" t="n">
        <f aca="false">(U173/$D173)^0.5</f>
        <v>17065.3041260144</v>
      </c>
      <c r="Y173" s="32" t="n">
        <f aca="false">2*PI()*J173/V173</f>
        <v>1415798.25464537</v>
      </c>
      <c r="Z173" s="32" t="n">
        <f aca="false">2*PI()*K173/W173</f>
        <v>3034906.07393323</v>
      </c>
      <c r="AA173" s="32" t="n">
        <f aca="false">2*PI()*$I173/X173</f>
        <v>2174661.56463075</v>
      </c>
      <c r="AB173" s="32" t="n">
        <f aca="false">S173-U173</f>
        <v>1.26277490458751E+030</v>
      </c>
      <c r="AC173" s="33" t="n">
        <v>3</v>
      </c>
      <c r="AD173" s="32" t="n">
        <f aca="false">D173/AC173</f>
        <v>4.36333333333333E+021</v>
      </c>
      <c r="AE173" s="32" t="n">
        <f aca="false">(AB173/AD173)^0.5</f>
        <v>17011.9373756914</v>
      </c>
      <c r="AF173" s="32" t="n">
        <f aca="false">(AD173/((4/3)*PI()*E173))^(1/3)</f>
        <v>821.341898543469</v>
      </c>
      <c r="AG173" s="34" t="n">
        <f aca="false">AA173</f>
        <v>2174661.56463075</v>
      </c>
      <c r="AH173" s="43" t="n">
        <f aca="false">AG173/24</f>
        <v>90610.8985262813</v>
      </c>
      <c r="AI173" s="43" t="n">
        <f aca="false">AG173/24/365</f>
        <v>248.249037058305</v>
      </c>
      <c r="AJ173" s="34" t="n">
        <f aca="false">L173/H173</f>
        <v>2173239.21940627</v>
      </c>
      <c r="AK173" s="43" t="n">
        <v>90551.6341419279</v>
      </c>
      <c r="AL173" s="43" t="n">
        <v>248.086668881994</v>
      </c>
      <c r="AM173" s="34" t="n">
        <f aca="false">((4*PI()^2/(6.67384*10^(-11)))/($D$5)*(I173*1000)^3)^0.5/3600</f>
        <v>2174452.51311947</v>
      </c>
      <c r="AN173" s="35" t="n">
        <f aca="false">AM173/24</f>
        <v>90602.1880466447</v>
      </c>
      <c r="AO173" s="35" t="n">
        <f aca="false">AN173/365</f>
        <v>248.225172730534</v>
      </c>
    </row>
    <row r="174" s="1" customFormat="true" ht="15.2" hidden="false" customHeight="false" outlineLevel="0" collapsed="false">
      <c r="A174" s="1" t="n">
        <v>1</v>
      </c>
      <c r="C174" s="1" t="s">
        <v>222</v>
      </c>
      <c r="D174" s="18" t="n">
        <v>1.5466258229563E+021</v>
      </c>
      <c r="E174" s="18"/>
      <c r="F174" s="18"/>
      <c r="G174" s="18"/>
      <c r="H174" s="42" t="n">
        <v>803.64</v>
      </c>
      <c r="I174" s="36" t="n">
        <v>19640</v>
      </c>
      <c r="J174" s="36" t="n">
        <v>19640</v>
      </c>
      <c r="K174" s="36" t="n">
        <f aca="false">I174*2-J174</f>
        <v>19640</v>
      </c>
      <c r="L174" s="36" t="n">
        <v>123401.76</v>
      </c>
      <c r="M174" s="4"/>
      <c r="N174" s="5"/>
      <c r="O174" s="5"/>
      <c r="P174" s="2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3"/>
      <c r="AD174" s="32"/>
      <c r="AE174" s="32"/>
      <c r="AF174" s="32"/>
      <c r="AG174" s="34" t="e">
        <f aca="false">2*PI()*S174/(U174)</f>
        <v>#DIV/0!</v>
      </c>
      <c r="AH174" s="43" t="e">
        <f aca="false">AG174/24</f>
        <v>#DIV/0!</v>
      </c>
      <c r="AI174" s="43" t="e">
        <f aca="false">AG174/24/365</f>
        <v>#DIV/0!</v>
      </c>
      <c r="AJ174" s="34" t="n">
        <f aca="false">L174/H174</f>
        <v>153.553531431984</v>
      </c>
      <c r="AK174" s="43" t="n">
        <f aca="false">AJ174/24</f>
        <v>6.39806380966602</v>
      </c>
      <c r="AL174" s="43" t="n">
        <f aca="false">AJ174/24/365</f>
        <v>0.0175289419442905</v>
      </c>
      <c r="AM174" s="34" t="n">
        <f aca="false">((4*PI()^2/(6.67384*10^(-11)))/($D$173+D174)*(I174*1000)^3)^0.5/3600</f>
        <v>153.702599378272</v>
      </c>
      <c r="AN174" s="35" t="n">
        <f aca="false">AM174/24</f>
        <v>6.40427497409468</v>
      </c>
      <c r="AO174" s="35" t="n">
        <f aca="false">AN174/365</f>
        <v>0.0175459588331361</v>
      </c>
      <c r="AME174" s="8"/>
      <c r="AMF174" s="8"/>
      <c r="AMG174" s="8"/>
      <c r="AMH174" s="8"/>
      <c r="AMI174" s="8"/>
      <c r="AMJ174" s="8"/>
    </row>
    <row r="175" s="1" customFormat="true" ht="15.2" hidden="false" customHeight="false" outlineLevel="0" collapsed="false">
      <c r="A175" s="1" t="s">
        <v>223</v>
      </c>
      <c r="C175" s="1" t="s">
        <v>224</v>
      </c>
      <c r="D175" s="18" t="n">
        <f aca="false">D173+D174</f>
        <v>1.46366258229563E+022</v>
      </c>
      <c r="E175" s="18"/>
      <c r="F175" s="18"/>
      <c r="G175" s="18"/>
      <c r="H175" s="42" t="n">
        <v>16809</v>
      </c>
      <c r="I175" s="36" t="n">
        <v>5906440628</v>
      </c>
      <c r="J175" s="36" t="n">
        <v>4436756954</v>
      </c>
      <c r="K175" s="36" t="n">
        <f aca="false">I175*2-J175</f>
        <v>7376124302</v>
      </c>
      <c r="L175" s="36" t="n">
        <v>36529978039</v>
      </c>
      <c r="M175" s="4"/>
      <c r="N175" s="5"/>
      <c r="O175" s="5"/>
      <c r="P175" s="2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3"/>
      <c r="AD175" s="32"/>
      <c r="AE175" s="32"/>
      <c r="AF175" s="32"/>
      <c r="AG175" s="34" t="e">
        <f aca="false">2*PI()*S175/(U175)</f>
        <v>#DIV/0!</v>
      </c>
      <c r="AH175" s="43" t="e">
        <f aca="false">AG175/24</f>
        <v>#DIV/0!</v>
      </c>
      <c r="AI175" s="43" t="e">
        <f aca="false">AG175/24/365</f>
        <v>#DIV/0!</v>
      </c>
      <c r="AJ175" s="34" t="n">
        <f aca="false">L175/H175</f>
        <v>2173239.21940627</v>
      </c>
      <c r="AK175" s="43" t="n">
        <f aca="false">AJ175/24</f>
        <v>90551.6341419279</v>
      </c>
      <c r="AL175" s="43" t="n">
        <f aca="false">AJ175/24/365</f>
        <v>248.086668881994</v>
      </c>
      <c r="AM175" s="34" t="n">
        <f aca="false">((4*PI()^2/(6.67384*10^(-11)))/($D$5)*(I175*1000)^3)^0.5/3600</f>
        <v>2174452.51311947</v>
      </c>
      <c r="AN175" s="35" t="n">
        <f aca="false">AM175/24</f>
        <v>90602.1880466447</v>
      </c>
      <c r="AO175" s="35" t="n">
        <f aca="false">AN175/365</f>
        <v>248.225172730534</v>
      </c>
      <c r="AME175" s="8"/>
      <c r="AMF175" s="8"/>
      <c r="AMG175" s="8"/>
      <c r="AMH175" s="8"/>
      <c r="AMI175" s="8"/>
      <c r="AMJ175" s="8"/>
    </row>
    <row r="176" customFormat="false" ht="15.2" hidden="false" customHeight="false" outlineLevel="0" collapsed="false">
      <c r="A176" s="1" t="n">
        <v>1</v>
      </c>
      <c r="C176" s="1" t="s">
        <v>222</v>
      </c>
      <c r="D176" s="18" t="n">
        <v>1.5466258229563E+021</v>
      </c>
      <c r="E176" s="18"/>
      <c r="F176" s="18"/>
      <c r="G176" s="18"/>
      <c r="H176" s="42" t="n">
        <v>718.8</v>
      </c>
      <c r="I176" s="36" t="n">
        <v>17536</v>
      </c>
      <c r="J176" s="36" t="n">
        <v>17497</v>
      </c>
      <c r="K176" s="36" t="n">
        <f aca="false">I176*2-J176</f>
        <v>17575</v>
      </c>
      <c r="L176" s="36" t="n">
        <v>110181.8</v>
      </c>
      <c r="P176" s="2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3"/>
      <c r="AD176" s="32"/>
      <c r="AE176" s="32"/>
      <c r="AF176" s="32"/>
      <c r="AG176" s="34" t="e">
        <f aca="false">2*PI()*S176/(U176)</f>
        <v>#DIV/0!</v>
      </c>
      <c r="AH176" s="43" t="e">
        <f aca="false">AG176/24</f>
        <v>#DIV/0!</v>
      </c>
      <c r="AI176" s="43" t="e">
        <f aca="false">AG176/24/365</f>
        <v>#DIV/0!</v>
      </c>
      <c r="AJ176" s="34" t="n">
        <f aca="false">L176/H176</f>
        <v>153.285754034502</v>
      </c>
      <c r="AK176" s="43" t="n">
        <f aca="false">AJ176/24</f>
        <v>6.38690641810425</v>
      </c>
      <c r="AL176" s="43" t="n">
        <f aca="false">AJ176/24/365</f>
        <v>0.0174983737482308</v>
      </c>
      <c r="AM176" s="34" t="n">
        <f aca="false">((4*PI()^2/(6.67384*10^(-11)))/($D$173)*(I176*1000)^3)^0.5/3600</f>
        <v>137.124625419856</v>
      </c>
      <c r="AN176" s="35" t="n">
        <f aca="false">AM176/24</f>
        <v>5.71352605916068</v>
      </c>
      <c r="AO176" s="35" t="n">
        <f aca="false">AN176/365</f>
        <v>0.015653496052495</v>
      </c>
    </row>
    <row r="177" customFormat="false" ht="15.2" hidden="false" customHeight="false" outlineLevel="0" collapsed="false">
      <c r="D177" s="18"/>
      <c r="E177" s="18"/>
      <c r="F177" s="18"/>
      <c r="G177" s="18"/>
      <c r="H177" s="42"/>
      <c r="I177" s="36"/>
      <c r="J177" s="36"/>
      <c r="K177" s="36"/>
      <c r="L177" s="36"/>
      <c r="P177" s="2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3"/>
      <c r="AD177" s="32"/>
      <c r="AE177" s="32"/>
      <c r="AF177" s="32"/>
      <c r="AG177" s="34"/>
      <c r="AH177" s="35"/>
      <c r="AI177" s="35"/>
      <c r="AJ177" s="34"/>
      <c r="AK177" s="35"/>
      <c r="AL177" s="35"/>
      <c r="AM177" s="34"/>
      <c r="AN177" s="35" t="n">
        <f aca="false">AM177/24</f>
        <v>0</v>
      </c>
      <c r="AO177" s="35" t="n">
        <f aca="false">AN177/365</f>
        <v>0</v>
      </c>
    </row>
    <row r="178" customFormat="false" ht="15.2" hidden="false" customHeight="false" outlineLevel="0" collapsed="false">
      <c r="A178" s="1" t="s">
        <v>225</v>
      </c>
      <c r="D178" s="18" t="n">
        <v>4E+021</v>
      </c>
      <c r="E178" s="18" t="n">
        <v>1700000000000</v>
      </c>
      <c r="F178" s="18" t="n">
        <v>0</v>
      </c>
      <c r="G178" s="18" t="n">
        <v>750</v>
      </c>
      <c r="H178" s="42" t="n">
        <v>15816</v>
      </c>
      <c r="I178" s="36" t="n">
        <v>6783345606</v>
      </c>
      <c r="J178" s="36" t="n">
        <v>5671928586</v>
      </c>
      <c r="K178" s="36" t="n">
        <f aca="false">I178*2-J178</f>
        <v>7894762626</v>
      </c>
      <c r="L178" s="36" t="n">
        <v>42333519173</v>
      </c>
      <c r="P178" s="22" t="n">
        <f aca="false">Q178*R178</f>
        <v>6.88040332189141E+039</v>
      </c>
      <c r="Q178" s="32" t="n">
        <f aca="false">D178*$N$6^2</f>
        <v>4.65912225E+039</v>
      </c>
      <c r="R178" s="32" t="n">
        <f aca="false">$N$5*($D$5+D178)</f>
        <v>1.4767595595697</v>
      </c>
      <c r="S178" s="32" t="n">
        <f aca="false">$P178/J178</f>
        <v>1.21306240330216E+030</v>
      </c>
      <c r="T178" s="32" t="n">
        <f aca="false">$P178/K178</f>
        <v>8.71514907773417E+029</v>
      </c>
      <c r="U178" s="32" t="n">
        <f aca="false">$P178/I178</f>
        <v>1.01430823689796E+030</v>
      </c>
      <c r="V178" s="32" t="n">
        <f aca="false">(S178/$D178)^0.5</f>
        <v>17414.5226987575</v>
      </c>
      <c r="W178" s="32" t="n">
        <f aca="false">(T178/$D178)^0.5</f>
        <v>14760.7156650128</v>
      </c>
      <c r="X178" s="32" t="n">
        <f aca="false">(U178/$D178)^0.5</f>
        <v>15924.1030901113</v>
      </c>
      <c r="Y178" s="32" t="n">
        <f aca="false">2*PI()*J178/V178</f>
        <v>2046440.14489526</v>
      </c>
      <c r="Z178" s="32" t="n">
        <f aca="false">2*PI()*K178/W178</f>
        <v>3360559.04477113</v>
      </c>
      <c r="AA178" s="32" t="n">
        <f aca="false">2*PI()*$I178/X178</f>
        <v>2676509.76660706</v>
      </c>
      <c r="AB178" s="32" t="n">
        <f aca="false">S178-U178</f>
        <v>1.98754166404201E+029</v>
      </c>
      <c r="AC178" s="33" t="n">
        <v>70</v>
      </c>
      <c r="AD178" s="32" t="n">
        <f aca="false">D178/AC178</f>
        <v>5.71428571428571E+019</v>
      </c>
      <c r="AE178" s="32" t="n">
        <f aca="false">(AB178/AD178)^0.5</f>
        <v>58976.2487114391</v>
      </c>
      <c r="AF178" s="32" t="n">
        <f aca="false">(AD178/((4/3)*PI()*E178))^(1/3)</f>
        <v>200.204948071562</v>
      </c>
      <c r="AG178" s="34" t="n">
        <f aca="false">AA178</f>
        <v>2676509.76660706</v>
      </c>
      <c r="AH178" s="35" t="n">
        <f aca="false">AG178/24</f>
        <v>111521.240275294</v>
      </c>
      <c r="AI178" s="35" t="n">
        <f aca="false">AG178/24/365</f>
        <v>305.537644589847</v>
      </c>
      <c r="AJ178" s="34" t="n">
        <v>2676626.1490263</v>
      </c>
      <c r="AK178" s="35" t="n">
        <v>111526.089542763</v>
      </c>
      <c r="AL178" s="35" t="n">
        <v>305.550930254144</v>
      </c>
      <c r="AM178" s="34" t="n">
        <f aca="false">((4*PI()^2/(6.67384*10^(-11)))/($D$5)*(I178*1000)^3)^0.5/3600</f>
        <v>2676252.46601415</v>
      </c>
      <c r="AN178" s="35" t="n">
        <f aca="false">AM178/24</f>
        <v>111510.519417256</v>
      </c>
      <c r="AO178" s="35" t="n">
        <f aca="false">AN178/365</f>
        <v>305.508272376045</v>
      </c>
    </row>
    <row r="179" customFormat="false" ht="15.2" hidden="false" customHeight="false" outlineLevel="0" collapsed="false">
      <c r="A179" s="1" t="s">
        <v>226</v>
      </c>
      <c r="D179" s="18" t="n">
        <v>4E+021</v>
      </c>
      <c r="E179" s="18" t="n">
        <v>3000000000000</v>
      </c>
      <c r="F179" s="18" t="n">
        <v>0</v>
      </c>
      <c r="G179" s="18" t="n">
        <v>1500</v>
      </c>
      <c r="H179" s="42" t="n">
        <v>16191</v>
      </c>
      <c r="I179" s="36" t="n">
        <v>6432011461</v>
      </c>
      <c r="J179" s="36" t="n">
        <v>5157623774</v>
      </c>
      <c r="K179" s="36" t="n">
        <f aca="false">I179*2-J179</f>
        <v>7706399148</v>
      </c>
      <c r="L179" s="36" t="n">
        <v>40013930298</v>
      </c>
      <c r="P179" s="22" t="n">
        <f aca="false">Q179*R179</f>
        <v>6.88040332189141E+039</v>
      </c>
      <c r="Q179" s="32" t="n">
        <f aca="false">D179*$N$6^2</f>
        <v>4.65912225E+039</v>
      </c>
      <c r="R179" s="32" t="n">
        <f aca="false">$N$5*($D$5+D179)</f>
        <v>1.4767595595697</v>
      </c>
      <c r="S179" s="32" t="n">
        <f aca="false">$P179/J179</f>
        <v>1.33402582727652E+030</v>
      </c>
      <c r="T179" s="32" t="n">
        <f aca="false">$P179/K179</f>
        <v>8.92816890191451E+029</v>
      </c>
      <c r="U179" s="32" t="n">
        <f aca="false">$P179/I179</f>
        <v>1.06971254072077E+030</v>
      </c>
      <c r="V179" s="32" t="n">
        <f aca="false">(S179/$D179)^0.5</f>
        <v>18262.1591499782</v>
      </c>
      <c r="W179" s="32" t="n">
        <f aca="false">(T179/$D179)^0.5</f>
        <v>14940.0208349206</v>
      </c>
      <c r="X179" s="32" t="n">
        <f aca="false">(U179/$D179)^0.5</f>
        <v>16353.2301145735</v>
      </c>
      <c r="Y179" s="32" t="n">
        <f aca="false">2*PI()*J179/V179</f>
        <v>1774505.72249534</v>
      </c>
      <c r="Z179" s="32" t="n">
        <f aca="false">2*PI()*K179/W179</f>
        <v>3241008.45862255</v>
      </c>
      <c r="AA179" s="32" t="n">
        <f aca="false">2*PI()*$I179/X179</f>
        <v>2471286.68918752</v>
      </c>
      <c r="AB179" s="32" t="n">
        <f aca="false">S179-U179</f>
        <v>2.64313286555754E+029</v>
      </c>
      <c r="AC179" s="33" t="n">
        <v>70</v>
      </c>
      <c r="AD179" s="32" t="n">
        <f aca="false">D179/AC179</f>
        <v>5.71428571428571E+019</v>
      </c>
      <c r="AE179" s="32" t="n">
        <f aca="false">(AB179/AD179)^0.5</f>
        <v>68010.8999699732</v>
      </c>
      <c r="AF179" s="32" t="n">
        <f aca="false">(AD179/((4/3)*PI()*E179))^(1/3)</f>
        <v>165.672602983106</v>
      </c>
      <c r="AG179" s="34" t="n">
        <f aca="false">AA179</f>
        <v>2471286.68918752</v>
      </c>
      <c r="AH179" s="35" t="n">
        <f aca="false">AG179/24</f>
        <v>102970.278716147</v>
      </c>
      <c r="AI179" s="35" t="n">
        <f aca="false">AG179/24/365</f>
        <v>282.110352646977</v>
      </c>
      <c r="AJ179" s="34" t="n">
        <v>2471368.68000741</v>
      </c>
      <c r="AK179" s="35" t="n">
        <v>102973.695000309</v>
      </c>
      <c r="AL179" s="35" t="n">
        <v>282.119712329613</v>
      </c>
      <c r="AM179" s="34" t="n">
        <f aca="false">((4*PI()^2/(6.67384*10^(-11)))/($D$5)*(I179*1000)^3)^0.5/3600</f>
        <v>2471049.11728014</v>
      </c>
      <c r="AN179" s="35" t="n">
        <f aca="false">AM179/24</f>
        <v>102960.379886673</v>
      </c>
      <c r="AO179" s="35" t="n">
        <f aca="false">AN179/365</f>
        <v>282.083232566226</v>
      </c>
    </row>
    <row r="180" customFormat="false" ht="15.2" hidden="false" customHeight="false" outlineLevel="0" collapsed="false">
      <c r="D180" s="18"/>
      <c r="E180" s="18"/>
      <c r="F180" s="18"/>
      <c r="G180" s="18"/>
      <c r="H180" s="36"/>
      <c r="I180" s="36"/>
      <c r="J180" s="36"/>
      <c r="K180" s="36"/>
      <c r="L180" s="36"/>
      <c r="P180" s="2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3"/>
      <c r="AD180" s="32"/>
      <c r="AE180" s="32"/>
      <c r="AF180" s="32"/>
      <c r="AG180" s="35"/>
      <c r="AH180" s="35"/>
      <c r="AI180" s="35"/>
      <c r="AJ180" s="35"/>
      <c r="AK180" s="35"/>
      <c r="AL180" s="35"/>
      <c r="AM180" s="35"/>
      <c r="AN180" s="35"/>
      <c r="AO180" s="35"/>
    </row>
    <row r="181" customFormat="false" ht="15.2" hidden="false" customHeight="false" outlineLevel="0" collapsed="false">
      <c r="A181" s="1" t="s">
        <v>227</v>
      </c>
      <c r="D181" s="18" t="n">
        <v>9.47E+020</v>
      </c>
      <c r="E181" s="18" t="n">
        <v>2250000000000</v>
      </c>
      <c r="F181" s="18" t="n">
        <v>0</v>
      </c>
      <c r="G181" s="18" t="n">
        <v>960</v>
      </c>
      <c r="H181" s="36" t="n">
        <f aca="false">17.91*3600</f>
        <v>64476</v>
      </c>
      <c r="I181" s="36" t="n">
        <f aca="false">2.7679724*$I$10</f>
        <v>414083860.303969</v>
      </c>
      <c r="J181" s="36" t="n">
        <v>380951528</v>
      </c>
      <c r="K181" s="36" t="n">
        <v>446428973</v>
      </c>
      <c r="L181" s="36"/>
      <c r="P181" s="44" t="n">
        <f aca="false">Q181*R181</f>
        <v>1.6289354839576E+039</v>
      </c>
      <c r="Q181" s="45" t="n">
        <f aca="false">D181*$N$6^2</f>
        <v>1.1030471926875E+039</v>
      </c>
      <c r="R181" s="45" t="n">
        <f aca="false">$N$5*($D$5+D181)</f>
        <v>1.47675955730308</v>
      </c>
      <c r="S181" s="45" t="n">
        <f aca="false">$P181/J181</f>
        <v>4.27596521927481E+030</v>
      </c>
      <c r="T181" s="45" t="n">
        <f aca="false">$P181/K181</f>
        <v>3.64881220188546E+030</v>
      </c>
      <c r="U181" s="45" t="n">
        <f aca="false">$P181/I181</f>
        <v>3.9338299318448E+030</v>
      </c>
      <c r="V181" s="45" t="n">
        <f aca="false">(S181/$D181)^0.5</f>
        <v>67195.7943829906</v>
      </c>
      <c r="W181" s="45" t="n">
        <f aca="false">(T181/$D181)^0.5</f>
        <v>62072.7185523126</v>
      </c>
      <c r="X181" s="45" t="n">
        <f aca="false">(U181/$D181)^0.5</f>
        <v>64451.4660834084</v>
      </c>
      <c r="Y181" s="45" t="n">
        <f aca="false">2*PI()*J181/V181</f>
        <v>35621.1138726132</v>
      </c>
      <c r="Z181" s="45" t="n">
        <f aca="false">2*PI()*K181/W181</f>
        <v>45188.8692693381</v>
      </c>
      <c r="AA181" s="45" t="n">
        <f aca="false">2*PI()*$I181/X181</f>
        <v>40367.8269107965</v>
      </c>
      <c r="AB181" s="45" t="n">
        <f aca="false">S181-U181</f>
        <v>3.42135287430009E+029</v>
      </c>
      <c r="AC181" s="46" t="n">
        <v>13</v>
      </c>
      <c r="AD181" s="45" t="n">
        <f aca="false">D181/AC181</f>
        <v>7.28461538461538E+019</v>
      </c>
      <c r="AE181" s="45" t="n">
        <f aca="false">(AB181/AD181)^0.5</f>
        <v>68532.3495291482</v>
      </c>
      <c r="AF181" s="45" t="n">
        <f aca="false">(AD181/((4/3)*PI()*E181))^(1/3)</f>
        <v>197.717525474224</v>
      </c>
      <c r="AG181" s="47" t="n">
        <f aca="false">AA181</f>
        <v>40367.8269107965</v>
      </c>
      <c r="AH181" s="48"/>
      <c r="AI181" s="48"/>
      <c r="AJ181" s="48"/>
      <c r="AK181" s="48"/>
      <c r="AL181" s="48"/>
      <c r="AM181" s="48"/>
      <c r="AN181" s="48"/>
      <c r="AO181" s="48"/>
    </row>
  </sheetData>
  <hyperlinks>
    <hyperlink ref="C128" r:id="rId1" display="Bianca "/>
    <hyperlink ref="C131" r:id="rId2" display="Juliet "/>
    <hyperlink ref="C133" r:id="rId3" display="Rosalind "/>
    <hyperlink ref="C135" r:id="rId4" display="Belinda "/>
    <hyperlink ref="C145" r:id="rId5" display="Caliban "/>
    <hyperlink ref="C146" r:id="rId6" display="Stephano "/>
    <hyperlink ref="C150" r:id="rId7" display="Prospero 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NeoOffice/2017.22$MacOSX_X86_64 NeoOffice_project/0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2020-02-28T03:56:13Z</dcterms:created>
  <dc:language>ja-JP</dc:language>
  <dcterms:modified xsi:type="dcterms:W3CDTF">2020-02-28T04:14:32Z</dcterms:modified>
  <cp:revision>1</cp:revision>
</cp:coreProperties>
</file>